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defaultThemeVersion="124226"/>
  <mc:AlternateContent xmlns:mc="http://schemas.openxmlformats.org/markup-compatibility/2006">
    <mc:Choice Requires="x15">
      <x15ac:absPath xmlns:x15ac="http://schemas.microsoft.com/office/spreadsheetml/2010/11/ac" url="Z:\障害福祉係\11-05 地域生活支援事業\19-01-02 移動支援事業費（個別支援型）\様式\事業者\"/>
    </mc:Choice>
  </mc:AlternateContent>
  <xr:revisionPtr revIDLastSave="0" documentId="13_ncr:1_{0D72800D-36F2-4FFA-AD67-F90073C7736D}" xr6:coauthVersionLast="36" xr6:coauthVersionMax="36" xr10:uidLastSave="{00000000-0000-0000-0000-000000000000}"/>
  <bookViews>
    <workbookView xWindow="0" yWindow="45" windowWidth="19260" windowHeight="6975" xr2:uid="{00000000-000D-0000-FFFF-FFFF00000000}"/>
  </bookViews>
  <sheets>
    <sheet name="使い方など" sheetId="8" r:id="rId1"/>
    <sheet name="請求書" sheetId="9" r:id="rId2"/>
    <sheet name="明細書" sheetId="1" r:id="rId3"/>
    <sheet name="実績記録票" sheetId="5" r:id="rId4"/>
    <sheet name="請求書記入例" sheetId="10" r:id="rId5"/>
    <sheet name="明細書記入例" sheetId="4" r:id="rId6"/>
    <sheet name="実績記録票記入例" sheetId="6" r:id="rId7"/>
  </sheets>
  <definedNames>
    <definedName name="_xlnm.Print_Area" localSheetId="3">実績記録票!$A$1:$X$44</definedName>
    <definedName name="_xlnm.Print_Area" localSheetId="6">実績記録票記入例!$A$1:$X$41</definedName>
    <definedName name="_xlnm.Print_Area" localSheetId="2">明細書!$A$1:$X$37</definedName>
    <definedName name="_xlnm.Print_Area" localSheetId="5">明細書記入例!$A$1:$Y$37</definedName>
    <definedName name="Q_ｱﾙﾊﾞｲﾄ除く" localSheetId="3">#REF!</definedName>
    <definedName name="Q_ｱﾙﾊﾞｲﾄ除く">#REF!</definedName>
  </definedNames>
  <calcPr calcId="191029"/>
</workbook>
</file>

<file path=xl/calcChain.xml><?xml version="1.0" encoding="utf-8"?>
<calcChain xmlns="http://schemas.openxmlformats.org/spreadsheetml/2006/main">
  <c r="Q38" i="5" l="1"/>
  <c r="Q39" i="5"/>
  <c r="Q40" i="5"/>
  <c r="Q41" i="5"/>
  <c r="AA41" i="5" s="1"/>
  <c r="Q42" i="5"/>
  <c r="Q43" i="5"/>
  <c r="B39" i="5"/>
  <c r="B38" i="5"/>
  <c r="Q37" i="5"/>
  <c r="B37" i="5"/>
  <c r="AA43" i="5" l="1"/>
  <c r="AA42" i="5"/>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R5" i="1"/>
  <c r="B11" i="9"/>
  <c r="Q2" i="5"/>
  <c r="B14" i="5"/>
  <c r="B15" i="5"/>
  <c r="B16" i="5"/>
  <c r="B17" i="5"/>
  <c r="B18" i="5"/>
  <c r="B19" i="5"/>
  <c r="B20" i="5"/>
  <c r="B21" i="5"/>
  <c r="B22" i="5"/>
  <c r="B23" i="5"/>
  <c r="B24" i="5"/>
  <c r="B25" i="5"/>
  <c r="B26" i="5"/>
  <c r="B27" i="5"/>
  <c r="B28" i="5"/>
  <c r="B29" i="5"/>
  <c r="B30" i="5"/>
  <c r="B31" i="5"/>
  <c r="B32" i="5"/>
  <c r="B33" i="5"/>
  <c r="B34" i="5"/>
  <c r="B35" i="5"/>
  <c r="B36" i="5"/>
  <c r="B40" i="5"/>
  <c r="B41" i="5"/>
  <c r="B42" i="5"/>
  <c r="B43" i="5"/>
  <c r="D9" i="1"/>
  <c r="Q10" i="1"/>
  <c r="Q9" i="1"/>
  <c r="Q8" i="1"/>
  <c r="Q7" i="1"/>
  <c r="Q4" i="5"/>
  <c r="V5" i="1"/>
  <c r="U2" i="5"/>
  <c r="B13" i="5" s="1"/>
  <c r="L31" i="9"/>
  <c r="J29" i="9"/>
  <c r="J28" i="9"/>
  <c r="J27" i="9"/>
  <c r="J26" i="9"/>
  <c r="Q25" i="9"/>
  <c r="J25" i="9"/>
  <c r="J24" i="9"/>
  <c r="J23" i="9"/>
  <c r="Q8" i="5"/>
  <c r="N22" i="9"/>
  <c r="K22" i="9"/>
  <c r="F11" i="9"/>
  <c r="D6" i="5"/>
  <c r="D8" i="5"/>
  <c r="Q6" i="5"/>
  <c r="Q7" i="5"/>
  <c r="Q5" i="5"/>
  <c r="Q41" i="6" l="1"/>
  <c r="S13" i="6"/>
  <c r="C7" i="10"/>
  <c r="C7" i="9"/>
  <c r="S14" i="6" l="1"/>
  <c r="D4" i="5"/>
  <c r="M4" i="5"/>
  <c r="L4" i="5"/>
  <c r="K4" i="5"/>
  <c r="J4" i="5"/>
  <c r="I4" i="5"/>
  <c r="H4" i="5"/>
  <c r="G4" i="5"/>
  <c r="F4" i="5"/>
  <c r="E4" i="5"/>
  <c r="M7" i="1"/>
  <c r="L7" i="1"/>
  <c r="K7" i="1"/>
  <c r="J7" i="1"/>
  <c r="I7" i="1"/>
  <c r="H7" i="1"/>
  <c r="G7" i="1"/>
  <c r="F7" i="1"/>
  <c r="E7" i="1"/>
  <c r="D7" i="1"/>
  <c r="S15" i="6" l="1"/>
  <c r="Q15" i="5"/>
  <c r="Q16" i="5"/>
  <c r="Q17" i="5"/>
  <c r="Q18" i="5"/>
  <c r="Q19" i="5"/>
  <c r="Q20" i="5"/>
  <c r="Q21" i="5"/>
  <c r="Q22" i="5"/>
  <c r="Q23" i="5"/>
  <c r="Q24" i="5"/>
  <c r="Q25" i="5"/>
  <c r="Q26" i="5"/>
  <c r="Q27" i="5"/>
  <c r="Q28" i="5"/>
  <c r="Q29" i="5"/>
  <c r="Q30" i="5"/>
  <c r="Q31" i="5"/>
  <c r="Q32" i="5"/>
  <c r="Q33" i="5"/>
  <c r="Q34" i="5"/>
  <c r="Q35" i="5"/>
  <c r="Q36" i="5"/>
  <c r="Q14" i="5"/>
  <c r="Q13" i="5"/>
  <c r="S13" i="5" s="1"/>
  <c r="S16" i="6" l="1"/>
  <c r="S17" i="6"/>
  <c r="S18" i="6" s="1"/>
  <c r="S14" i="5"/>
  <c r="S15" i="5" s="1"/>
  <c r="AA13" i="5"/>
  <c r="Q44" i="5"/>
  <c r="S19" i="6" l="1"/>
  <c r="S20" i="6" s="1"/>
  <c r="S21" i="6" s="1"/>
  <c r="S22" i="6" s="1"/>
  <c r="S23" i="6" s="1"/>
  <c r="S24" i="6" s="1"/>
  <c r="S25" i="6" s="1"/>
  <c r="S26" i="6" s="1"/>
  <c r="S27" i="6" s="1"/>
  <c r="S28" i="6" s="1"/>
  <c r="S29" i="6" s="1"/>
  <c r="S30" i="6" s="1"/>
  <c r="S31" i="6" s="1"/>
  <c r="S32" i="6" s="1"/>
  <c r="S33" i="6" s="1"/>
  <c r="S34" i="6" s="1"/>
  <c r="S35" i="6" s="1"/>
  <c r="S36" i="6" s="1"/>
  <c r="S37" i="6" s="1"/>
  <c r="S38" i="6" s="1"/>
  <c r="S39" i="6" s="1"/>
  <c r="S40" i="6" s="1"/>
  <c r="S41" i="6" s="1"/>
  <c r="AA14" i="5"/>
  <c r="S16" i="5"/>
  <c r="S17" i="5" s="1"/>
  <c r="S18" i="5" s="1"/>
  <c r="AA15" i="5" l="1"/>
  <c r="S19" i="5"/>
  <c r="AA16" i="5" l="1"/>
  <c r="S20" i="5"/>
  <c r="AA17" i="5" l="1"/>
  <c r="AA18" i="5"/>
  <c r="AA19" i="5" s="1"/>
  <c r="S21" i="5"/>
  <c r="S22" i="5" l="1"/>
  <c r="S23" i="5" s="1"/>
  <c r="S24" i="5" s="1"/>
  <c r="S25" i="5" s="1"/>
  <c r="S26" i="5" s="1"/>
  <c r="S27" i="5" s="1"/>
  <c r="S28" i="5" s="1"/>
  <c r="S29" i="5" s="1"/>
  <c r="S30" i="5" s="1"/>
  <c r="S31" i="5" s="1"/>
  <c r="S32" i="5" s="1"/>
  <c r="S33" i="5" s="1"/>
  <c r="S34" i="5" s="1"/>
  <c r="S35" i="5" s="1"/>
  <c r="S36" i="5" s="1"/>
  <c r="S37" i="5" s="1"/>
  <c r="S38" i="5" s="1"/>
  <c r="S39" i="5" s="1"/>
  <c r="S40" i="5" s="1"/>
  <c r="S41" i="5" s="1"/>
  <c r="S42" i="5" s="1"/>
  <c r="S43" i="5" s="1"/>
  <c r="AA20" i="5"/>
  <c r="AA21" i="5" s="1"/>
  <c r="AA22" i="5" l="1"/>
  <c r="AA23" i="5" l="1"/>
  <c r="AA24" i="5" s="1"/>
  <c r="AA25" i="5" s="1"/>
  <c r="AA26" i="5" s="1"/>
  <c r="AA27" i="5" s="1"/>
  <c r="AA28" i="5" s="1"/>
  <c r="AA29" i="5" s="1"/>
  <c r="AA30" i="5" s="1"/>
  <c r="AA31" i="5" s="1"/>
  <c r="AA32" i="5" s="1"/>
  <c r="AA33" i="5" s="1"/>
  <c r="AA34" i="5" s="1"/>
  <c r="AA35" i="5" s="1"/>
  <c r="AA36" i="5" s="1"/>
  <c r="AA37" i="5" s="1"/>
  <c r="AA38" i="5" s="1"/>
  <c r="S44" i="5"/>
  <c r="R28" i="1" s="1"/>
  <c r="S31" i="1" s="1"/>
  <c r="AA39" i="5" l="1"/>
  <c r="AA40" i="5" s="1"/>
  <c r="H22" i="1"/>
  <c r="E22" i="1" s="1"/>
  <c r="H14" i="1"/>
  <c r="L14" i="1" s="1"/>
  <c r="H17" i="1"/>
  <c r="P17" i="1" s="1"/>
  <c r="H21" i="1"/>
  <c r="P21" i="1" s="1"/>
  <c r="H18" i="1"/>
  <c r="E18" i="1" s="1"/>
  <c r="H15" i="1"/>
  <c r="P15" i="1" s="1"/>
  <c r="H20" i="1"/>
  <c r="B20" i="1" s="1"/>
  <c r="H16" i="1"/>
  <c r="H23" i="1"/>
  <c r="E23" i="1" s="1"/>
  <c r="H19" i="1"/>
  <c r="B19" i="1" s="1"/>
  <c r="K14" i="1"/>
  <c r="B22" i="1"/>
  <c r="K22" i="1"/>
  <c r="B17" i="1"/>
  <c r="L17" i="1"/>
  <c r="K17" i="1"/>
  <c r="E17" i="1"/>
  <c r="E16" i="1"/>
  <c r="B16" i="1"/>
  <c r="K16" i="1"/>
  <c r="P16" i="1"/>
  <c r="L16" i="1"/>
  <c r="R22" i="4"/>
  <c r="E15" i="1" l="1"/>
  <c r="K15" i="1"/>
  <c r="L15" i="1"/>
  <c r="B15" i="1"/>
  <c r="P18" i="1"/>
  <c r="R18" i="1" s="1"/>
  <c r="L18" i="1"/>
  <c r="K20" i="1"/>
  <c r="K19" i="1"/>
  <c r="E20" i="1"/>
  <c r="P19" i="1"/>
  <c r="L20" i="1"/>
  <c r="B18" i="1"/>
  <c r="E19" i="1"/>
  <c r="P20" i="1"/>
  <c r="R20" i="1" s="1"/>
  <c r="K18" i="1"/>
  <c r="B23" i="1"/>
  <c r="B14" i="1"/>
  <c r="P23" i="1"/>
  <c r="R23" i="1" s="1"/>
  <c r="P22" i="1"/>
  <c r="L22" i="1"/>
  <c r="R15" i="1"/>
  <c r="L21" i="1"/>
  <c r="R21" i="1" s="1"/>
  <c r="P14" i="1"/>
  <c r="R14" i="1" s="1"/>
  <c r="K23" i="1"/>
  <c r="R17" i="1"/>
  <c r="E21" i="1"/>
  <c r="E14" i="1"/>
  <c r="L23" i="1"/>
  <c r="K21" i="1"/>
  <c r="L19" i="1"/>
  <c r="R19" i="1" s="1"/>
  <c r="B21" i="1"/>
  <c r="R16" i="1"/>
  <c r="P24" i="4"/>
  <c r="P24" i="1" l="1"/>
  <c r="R22" i="1"/>
  <c r="S24" i="1"/>
  <c r="R34" i="1" s="1"/>
  <c r="R14" i="4"/>
  <c r="S31" i="4" l="1"/>
  <c r="R15" i="4"/>
  <c r="R16" i="4"/>
  <c r="R17" i="4"/>
  <c r="R18" i="4"/>
  <c r="R19" i="4"/>
  <c r="R20" i="4"/>
  <c r="R21" i="4"/>
  <c r="S24" i="4"/>
  <c r="R3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03734</author>
    <author>03039</author>
  </authors>
  <commentList>
    <comment ref="F22" authorId="0" shapeId="0" xr:uid="{A5D7329C-A07E-45EA-BEB0-733D8B23852F}">
      <text>
        <r>
          <rPr>
            <b/>
            <sz val="9"/>
            <color indexed="81"/>
            <rFont val="ＭＳ Ｐゴシック"/>
            <family val="3"/>
            <charset val="128"/>
          </rPr>
          <t>口座振込依頼書（会計室提出）の
登録内容と相違ないようにお願いします。
変更があった場合は、再度依頼書の提出が必要になります。</t>
        </r>
      </text>
    </comment>
    <comment ref="T29" authorId="1" shapeId="0" xr:uid="{E353C951-F413-469C-A012-98B2F0D0A170}">
      <text>
        <r>
          <rPr>
            <b/>
            <sz val="9"/>
            <color indexed="81"/>
            <rFont val="MS P ゴシック"/>
            <family val="3"/>
            <charset val="128"/>
          </rPr>
          <t>口座振込依頼書の
登録内容と同じ印鑑
（法人印・代表者印）が必要です。また、不鮮明なものは受付できません。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03039</author>
    <author>Administrator</author>
  </authors>
  <commentList>
    <comment ref="C11" authorId="0" shapeId="0" xr:uid="{D3C973DE-303E-4643-85D8-D88FF2E86B31}">
      <text>
        <r>
          <rPr>
            <b/>
            <sz val="9"/>
            <color indexed="81"/>
            <rFont val="MS P ゴシック"/>
            <family val="3"/>
            <charset val="128"/>
          </rPr>
          <t>対象は『１日の範囲内で用務を終えるもので、社会生活上必要不可欠な外出又は余暇活動等社会参加のための外出。』です。
　明細の別添でも可能ですが、いずれにしても行先（行先が複数の場合はメインとなる行先）は、明記してください。
※下記の外出については原則、サービスの対象となりません。
（１）通勤、営業活動等の経済的活動にかかる外出
（２）通学、通院等の通年かつ長期にわたる外出
（３）社会通念上、本事業を適用することが適当でない外出</t>
        </r>
      </text>
    </comment>
    <comment ref="M11" authorId="0" shapeId="0" xr:uid="{59059CF2-C6D2-40DE-B7B8-9516813CE582}">
      <text>
        <r>
          <rPr>
            <b/>
            <sz val="9"/>
            <color indexed="81"/>
            <rFont val="MS P ゴシック"/>
            <family val="3"/>
            <charset val="128"/>
          </rPr>
          <t>時間の入力は「00:00」で統一してください。</t>
        </r>
      </text>
    </comment>
    <comment ref="W11" authorId="1" shapeId="0" xr:uid="{921FF404-6E21-49F6-A516-D2777F1C08FC}">
      <text>
        <r>
          <rPr>
            <b/>
            <sz val="9"/>
            <color indexed="81"/>
            <rFont val="MS P ゴシック"/>
            <family val="3"/>
            <charset val="128"/>
          </rPr>
          <t>今まで通り印鑑でも記入例のようにチェックでも構いませんが、利用者確認欄のため印刷(印字)は不可です。</t>
        </r>
      </text>
    </comment>
    <comment ref="Q44" authorId="0" shapeId="0" xr:uid="{D8FB2785-F6AB-4706-A0A4-C9C90B75B35F}">
      <text>
        <r>
          <rPr>
            <b/>
            <sz val="9"/>
            <color indexed="81"/>
            <rFont val="MS P ゴシック"/>
            <family val="3"/>
            <charset val="128"/>
          </rPr>
          <t>契約支給量を超えないこと。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03734</author>
    <author>04187</author>
    <author>03039</author>
  </authors>
  <commentList>
    <comment ref="C7" authorId="0" shapeId="0" xr:uid="{898B24A8-35EA-4D32-A180-290479561535}">
      <text>
        <r>
          <rPr>
            <b/>
            <sz val="9"/>
            <color indexed="81"/>
            <rFont val="ＭＳ Ｐゴシック"/>
            <family val="3"/>
            <charset val="128"/>
          </rPr>
          <t>・このファイルに入力する場合、下の金額内訳を入れると自動的に入力されます。
・手書きの場合、改竄防止のため頭書に「￥」マークをつけ、枠内右詰めで記入してください。
・金額の訂正は行わないでください。</t>
        </r>
      </text>
    </comment>
    <comment ref="B12" authorId="1" shapeId="0" xr:uid="{8C87B8FC-386B-4B95-AFD2-4FA3563B32BD}">
      <text>
        <r>
          <rPr>
            <b/>
            <sz val="9"/>
            <color indexed="81"/>
            <rFont val="MS P ゴシック"/>
            <family val="3"/>
            <charset val="128"/>
          </rPr>
          <t>プルダウンで障害名を選択して下さい。</t>
        </r>
      </text>
    </comment>
    <comment ref="G12" authorId="1" shapeId="0" xr:uid="{F1712B81-E8DA-424A-AA4B-3DB2C9F01069}">
      <text>
        <r>
          <rPr>
            <b/>
            <sz val="9"/>
            <color indexed="81"/>
            <rFont val="MS P ゴシック"/>
            <family val="3"/>
            <charset val="128"/>
          </rPr>
          <t>請求1人ごとに1件の明細書になります。
数字を入力すると、「件」は自動的に入ります。</t>
        </r>
      </text>
    </comment>
    <comment ref="K12" authorId="1" shapeId="0" xr:uid="{2B734D78-8254-43C8-B1CF-FD5377C13F37}">
      <text>
        <r>
          <rPr>
            <b/>
            <sz val="9"/>
            <color indexed="81"/>
            <rFont val="MS P ゴシック"/>
            <family val="3"/>
            <charset val="128"/>
          </rPr>
          <t>数字を入力すると、「円」は自動的に入ります。</t>
        </r>
        <r>
          <rPr>
            <sz val="9"/>
            <color indexed="81"/>
            <rFont val="MS P ゴシック"/>
            <family val="3"/>
            <charset val="128"/>
          </rPr>
          <t xml:space="preserve">
</t>
        </r>
      </text>
    </comment>
    <comment ref="F22" authorId="0" shapeId="0" xr:uid="{F1D43B93-379E-428E-9A63-6811EC78F61C}">
      <text>
        <r>
          <rPr>
            <b/>
            <sz val="9"/>
            <color indexed="81"/>
            <rFont val="ＭＳ Ｐゴシック"/>
            <family val="3"/>
            <charset val="128"/>
          </rPr>
          <t>口座振込依頼書（会計室提出）の
登録内容と相違ないようにお願いします。
変更があった場合は、再度依頼書の提出が必要になります。</t>
        </r>
      </text>
    </comment>
    <comment ref="J29" authorId="2" shapeId="0" xr:uid="{AAB54C9B-0C9B-4FF5-9999-AE48AB1CE919}">
      <text>
        <r>
          <rPr>
            <b/>
            <sz val="9"/>
            <color indexed="81"/>
            <rFont val="MS P ゴシック"/>
            <family val="3"/>
            <charset val="128"/>
          </rPr>
          <t>口座振込依頼書の
登録内容と同じ印鑑
（法人印・代表者印）が必要です。不鮮明なものは受付できません。</t>
        </r>
      </text>
    </comment>
    <comment ref="L31" authorId="2" shapeId="0" xr:uid="{306B26AF-9425-4141-9EE1-CDCB15902E26}">
      <text>
        <r>
          <rPr>
            <b/>
            <sz val="9"/>
            <color indexed="81"/>
            <rFont val="MS P ゴシック"/>
            <family val="3"/>
            <charset val="128"/>
          </rPr>
          <t>会計室へ口座振込依頼し、登録されたコード【四桁】を記載してください。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03039</author>
  </authors>
  <commentList>
    <comment ref="D7" authorId="0" shapeId="0" xr:uid="{5E5E86C6-A893-46AD-A65E-C4A5AF57C1F9}">
      <text>
        <r>
          <rPr>
            <b/>
            <sz val="9"/>
            <color indexed="81"/>
            <rFont val="MS P ゴシック"/>
            <family val="3"/>
            <charset val="128"/>
          </rPr>
          <t xml:space="preserve">1 【身体】
2 【知的】
3 【児童】
4 【精神】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03039</author>
    <author>Administrator</author>
  </authors>
  <commentList>
    <comment ref="N4" authorId="0" shapeId="0" xr:uid="{67A637BF-DD7D-42E1-8936-0B3AE5A8ED59}">
      <text>
        <r>
          <rPr>
            <b/>
            <sz val="9"/>
            <color indexed="81"/>
            <rFont val="MS P ゴシック"/>
            <family val="3"/>
            <charset val="128"/>
          </rPr>
          <t>押印不要</t>
        </r>
      </text>
    </comment>
    <comment ref="A6" authorId="0" shapeId="0" xr:uid="{FC252034-5690-4887-826B-DBF9BF719970}">
      <text>
        <r>
          <rPr>
            <b/>
            <sz val="9"/>
            <color indexed="81"/>
            <rFont val="MS P ゴシック"/>
            <family val="3"/>
            <charset val="128"/>
          </rPr>
          <t>※児童の場合は児童氏名を書く</t>
        </r>
      </text>
    </comment>
    <comment ref="C11" authorId="0" shapeId="0" xr:uid="{EC09F0E5-746C-40F2-BDD0-9368B9DC938B}">
      <text>
        <r>
          <rPr>
            <b/>
            <sz val="9"/>
            <color indexed="81"/>
            <rFont val="MS P ゴシック"/>
            <family val="3"/>
            <charset val="128"/>
          </rPr>
          <t>対象は『１日の範囲内で用務を終えるもので、社会生活上必要不可欠な外出又は余暇活動等社会参加のための外出。』です。
　明細の別添でも可能ですが、いずれにしても行先（行先が複数の場合はメインとなる行先）は、明記してください。
※下記の外出については原則、サービスの対象となりません。
（１）通勤、営業活動等の経済的活動にかかる外出
（２）通学、通院等の通年かつ長期にわたる外出
（３）社会通念上、本事業を適用することが適当でない外出</t>
        </r>
      </text>
    </comment>
    <comment ref="M11" authorId="0" shapeId="0" xr:uid="{390A2101-5B80-4833-BF0F-226140EAAA4C}">
      <text>
        <r>
          <rPr>
            <b/>
            <sz val="9"/>
            <color indexed="81"/>
            <rFont val="MS P ゴシック"/>
            <family val="3"/>
            <charset val="128"/>
          </rPr>
          <t>時間の入力は「00:00」で統一してください。</t>
        </r>
      </text>
    </comment>
    <comment ref="W11" authorId="1" shapeId="0" xr:uid="{606D2CCC-3FB9-451A-86A0-AFB679D4C2FA}">
      <text>
        <r>
          <rPr>
            <b/>
            <sz val="9"/>
            <color indexed="81"/>
            <rFont val="MS P ゴシック"/>
            <family val="3"/>
            <charset val="128"/>
          </rPr>
          <t>今まで通り印鑑でも記入例のようにチェックでも構いませんが、利用者確認欄のため印刷(印字)は不可です。</t>
        </r>
      </text>
    </comment>
    <comment ref="Q41" authorId="0" shapeId="0" xr:uid="{45AB89D0-E60A-4B0E-BC84-B90E1EB8E401}">
      <text>
        <r>
          <rPr>
            <b/>
            <sz val="9"/>
            <color indexed="81"/>
            <rFont val="MS P ゴシック"/>
            <family val="3"/>
            <charset val="128"/>
          </rPr>
          <t>契約支給量を超えないこと。</t>
        </r>
      </text>
    </comment>
    <comment ref="S41" authorId="0" shapeId="0" xr:uid="{CFF671FD-0CB2-4744-BC5B-7393DA1D296A}">
      <text>
        <r>
          <rPr>
            <b/>
            <sz val="9"/>
            <color indexed="81"/>
            <rFont val="MS P ゴシック"/>
            <family val="3"/>
            <charset val="128"/>
          </rPr>
          <t>上限月額を超えないこと。</t>
        </r>
      </text>
    </comment>
  </commentList>
</comments>
</file>

<file path=xl/sharedStrings.xml><?xml version="1.0" encoding="utf-8"?>
<sst xmlns="http://schemas.openxmlformats.org/spreadsheetml/2006/main" count="400" uniqueCount="167">
  <si>
    <t>年</t>
    <rPh sb="0" eb="1">
      <t>ネン</t>
    </rPh>
    <phoneticPr fontId="2"/>
  </si>
  <si>
    <t>受給者番号</t>
    <rPh sb="0" eb="3">
      <t>ジュキュウシャ</t>
    </rPh>
    <rPh sb="3" eb="5">
      <t>バンゴウ</t>
    </rPh>
    <phoneticPr fontId="2"/>
  </si>
  <si>
    <t>事業者及びその事業所の名称並びに代表者名</t>
    <rPh sb="0" eb="3">
      <t>ジギョウシャ</t>
    </rPh>
    <rPh sb="3" eb="4">
      <t>オヨ</t>
    </rPh>
    <rPh sb="7" eb="10">
      <t>ジギョウショ</t>
    </rPh>
    <rPh sb="11" eb="13">
      <t>メイショウ</t>
    </rPh>
    <rPh sb="13" eb="14">
      <t>ナラ</t>
    </rPh>
    <rPh sb="16" eb="19">
      <t>ダイヒョウシャ</t>
    </rPh>
    <rPh sb="19" eb="20">
      <t>メイ</t>
    </rPh>
    <phoneticPr fontId="2"/>
  </si>
  <si>
    <t>対象者氏名</t>
    <rPh sb="0" eb="3">
      <t>タイショウシャ</t>
    </rPh>
    <rPh sb="3" eb="5">
      <t>シメイ</t>
    </rPh>
    <phoneticPr fontId="2"/>
  </si>
  <si>
    <t>サービス内容</t>
    <rPh sb="4" eb="6">
      <t>ナイヨウ</t>
    </rPh>
    <phoneticPr fontId="2"/>
  </si>
  <si>
    <t>月分</t>
    <rPh sb="0" eb="2">
      <t>ガツブン</t>
    </rPh>
    <phoneticPr fontId="2"/>
  </si>
  <si>
    <t>算定単位額</t>
    <rPh sb="0" eb="2">
      <t>サンテイ</t>
    </rPh>
    <rPh sb="2" eb="4">
      <t>タンイ</t>
    </rPh>
    <rPh sb="4" eb="5">
      <t>ガク</t>
    </rPh>
    <phoneticPr fontId="2"/>
  </si>
  <si>
    <t>当月算定額</t>
    <rPh sb="0" eb="2">
      <t>トウゲツ</t>
    </rPh>
    <rPh sb="2" eb="4">
      <t>サンテイ</t>
    </rPh>
    <rPh sb="4" eb="5">
      <t>ガク</t>
    </rPh>
    <phoneticPr fontId="2"/>
  </si>
  <si>
    <t>摘要</t>
    <rPh sb="0" eb="2">
      <t>テキヨウ</t>
    </rPh>
    <phoneticPr fontId="2"/>
  </si>
  <si>
    <t>算定　　回数</t>
    <rPh sb="0" eb="2">
      <t>サンテイ</t>
    </rPh>
    <rPh sb="4" eb="6">
      <t>カイスウ</t>
    </rPh>
    <phoneticPr fontId="2"/>
  </si>
  <si>
    <t>費用の額計算欄</t>
    <rPh sb="0" eb="2">
      <t>ヒヨウ</t>
    </rPh>
    <rPh sb="3" eb="4">
      <t>ガク</t>
    </rPh>
    <rPh sb="4" eb="6">
      <t>ケイサン</t>
    </rPh>
    <rPh sb="6" eb="7">
      <t>ラン</t>
    </rPh>
    <phoneticPr fontId="2"/>
  </si>
  <si>
    <t>①</t>
    <phoneticPr fontId="2"/>
  </si>
  <si>
    <t>利用者負担額等計算欄</t>
    <rPh sb="0" eb="3">
      <t>リヨウシャ</t>
    </rPh>
    <rPh sb="3" eb="5">
      <t>フタン</t>
    </rPh>
    <rPh sb="5" eb="7">
      <t>ガクトウ</t>
    </rPh>
    <rPh sb="7" eb="9">
      <t>ケイサン</t>
    </rPh>
    <rPh sb="9" eb="10">
      <t>ラン</t>
    </rPh>
    <phoneticPr fontId="2"/>
  </si>
  <si>
    <t>利用者負担額等の内訳</t>
    <rPh sb="0" eb="3">
      <t>リヨウシャ</t>
    </rPh>
    <rPh sb="3" eb="5">
      <t>フタン</t>
    </rPh>
    <rPh sb="5" eb="7">
      <t>ガクトウ</t>
    </rPh>
    <rPh sb="8" eb="10">
      <t>ウチワケ</t>
    </rPh>
    <phoneticPr fontId="2"/>
  </si>
  <si>
    <t>利用者負担額</t>
    <rPh sb="0" eb="3">
      <t>リヨウシャ</t>
    </rPh>
    <rPh sb="3" eb="5">
      <t>フタン</t>
    </rPh>
    <rPh sb="5" eb="6">
      <t>ガク</t>
    </rPh>
    <phoneticPr fontId="2"/>
  </si>
  <si>
    <t>当月利用者負担額等合計</t>
    <rPh sb="0" eb="2">
      <t>トウゲツ</t>
    </rPh>
    <rPh sb="2" eb="5">
      <t>リヨウシャ</t>
    </rPh>
    <rPh sb="5" eb="7">
      <t>フタン</t>
    </rPh>
    <rPh sb="7" eb="8">
      <t>ガク</t>
    </rPh>
    <rPh sb="8" eb="9">
      <t>トウ</t>
    </rPh>
    <rPh sb="9" eb="11">
      <t>ゴウケイ</t>
    </rPh>
    <phoneticPr fontId="2"/>
  </si>
  <si>
    <t>請求額　①－②</t>
    <rPh sb="0" eb="2">
      <t>セイキュウ</t>
    </rPh>
    <rPh sb="2" eb="3">
      <t>ガク</t>
    </rPh>
    <phoneticPr fontId="2"/>
  </si>
  <si>
    <t>円</t>
    <rPh sb="0" eb="1">
      <t>エン</t>
    </rPh>
    <phoneticPr fontId="2"/>
  </si>
  <si>
    <t>枚中</t>
    <rPh sb="0" eb="2">
      <t>マイチュウ</t>
    </rPh>
    <phoneticPr fontId="2"/>
  </si>
  <si>
    <t>枚</t>
    <rPh sb="0" eb="1">
      <t>マイ</t>
    </rPh>
    <phoneticPr fontId="2"/>
  </si>
  <si>
    <t>②</t>
    <phoneticPr fontId="2"/>
  </si>
  <si>
    <t>○○市○○区○○１丁目１番１号</t>
    <rPh sb="2" eb="3">
      <t>シ</t>
    </rPh>
    <rPh sb="5" eb="6">
      <t>ク</t>
    </rPh>
    <rPh sb="9" eb="11">
      <t>チョウメ</t>
    </rPh>
    <rPh sb="12" eb="13">
      <t>バン</t>
    </rPh>
    <rPh sb="14" eb="15">
      <t>ゴウ</t>
    </rPh>
    <phoneticPr fontId="2"/>
  </si>
  <si>
    <t>株式会社○○○○</t>
    <rPh sb="0" eb="2">
      <t>カブシキ</t>
    </rPh>
    <rPh sb="2" eb="4">
      <t>カイシャ</t>
    </rPh>
    <phoneticPr fontId="2"/>
  </si>
  <si>
    <t>代表取締役</t>
    <rPh sb="0" eb="2">
      <t>ダイヒョウ</t>
    </rPh>
    <rPh sb="2" eb="5">
      <t>トリシマリヤク</t>
    </rPh>
    <phoneticPr fontId="2"/>
  </si>
  <si>
    <t>○○　○○</t>
    <phoneticPr fontId="2"/>
  </si>
  <si>
    <t>令和</t>
    <rPh sb="0" eb="2">
      <t>レイワ</t>
    </rPh>
    <phoneticPr fontId="2"/>
  </si>
  <si>
    <t>【身体】</t>
  </si>
  <si>
    <t>移動支援</t>
  </si>
  <si>
    <t>H</t>
    <phoneticPr fontId="2"/>
  </si>
  <si>
    <t>合計</t>
    <rPh sb="0" eb="2">
      <t>ゴウケイ</t>
    </rPh>
    <phoneticPr fontId="2"/>
  </si>
  <si>
    <r>
      <t>○○　○○　　</t>
    </r>
    <r>
      <rPr>
        <u/>
        <sz val="10"/>
        <color theme="1"/>
        <rFont val="UD デジタル 教科書体 NK-B"/>
        <family val="1"/>
        <charset val="128"/>
      </rPr>
      <t>※児童の場合は児童氏名を書く</t>
    </r>
    <rPh sb="8" eb="10">
      <t>ジドウ</t>
    </rPh>
    <rPh sb="11" eb="13">
      <t>バアイ</t>
    </rPh>
    <rPh sb="14" eb="16">
      <t>ジドウ</t>
    </rPh>
    <rPh sb="16" eb="18">
      <t>シメイ</t>
    </rPh>
    <rPh sb="19" eb="20">
      <t>カ</t>
    </rPh>
    <phoneticPr fontId="2"/>
  </si>
  <si>
    <t>移動支援事業請求明細書</t>
    <rPh sb="0" eb="2">
      <t>イドウ</t>
    </rPh>
    <rPh sb="2" eb="4">
      <t>シエン</t>
    </rPh>
    <rPh sb="4" eb="6">
      <t>ジギョウ</t>
    </rPh>
    <rPh sb="6" eb="8">
      <t>セイキュウ</t>
    </rPh>
    <rPh sb="8" eb="11">
      <t>メイサイショ</t>
    </rPh>
    <phoneticPr fontId="2"/>
  </si>
  <si>
    <t>移動支援事業請求明細書</t>
    <rPh sb="0" eb="2">
      <t>イドウ</t>
    </rPh>
    <rPh sb="2" eb="6">
      <t>シエンジギョウ</t>
    </rPh>
    <rPh sb="6" eb="8">
      <t>セイキュウ</t>
    </rPh>
    <rPh sb="8" eb="11">
      <t>メイサイショ</t>
    </rPh>
    <phoneticPr fontId="2"/>
  </si>
  <si>
    <t>確認欄</t>
    <rPh sb="0" eb="2">
      <t>カクニン</t>
    </rPh>
    <rPh sb="2" eb="3">
      <t>ラン</t>
    </rPh>
    <phoneticPr fontId="2"/>
  </si>
  <si>
    <t>提供者欄</t>
    <rPh sb="0" eb="3">
      <t>テイキョウシャ</t>
    </rPh>
    <rPh sb="3" eb="4">
      <t>ラン</t>
    </rPh>
    <phoneticPr fontId="2"/>
  </si>
  <si>
    <t>負担額</t>
    <rPh sb="0" eb="2">
      <t>フタン</t>
    </rPh>
    <rPh sb="2" eb="3">
      <t>ガク</t>
    </rPh>
    <phoneticPr fontId="2"/>
  </si>
  <si>
    <t>終了時間</t>
    <rPh sb="0" eb="2">
      <t>シュウリョウ</t>
    </rPh>
    <rPh sb="2" eb="4">
      <t>ジカン</t>
    </rPh>
    <phoneticPr fontId="2"/>
  </si>
  <si>
    <t>開始時間</t>
    <rPh sb="0" eb="2">
      <t>カイシ</t>
    </rPh>
    <rPh sb="2" eb="4">
      <t>ジカン</t>
    </rPh>
    <phoneticPr fontId="2"/>
  </si>
  <si>
    <t>(具体的に記入)</t>
    <rPh sb="1" eb="4">
      <t>グタイテキ</t>
    </rPh>
    <rPh sb="5" eb="7">
      <t>キニュウ</t>
    </rPh>
    <phoneticPr fontId="2"/>
  </si>
  <si>
    <t>(主たる目的地)</t>
    <rPh sb="1" eb="2">
      <t>シュ</t>
    </rPh>
    <rPh sb="4" eb="7">
      <t>モクテキチ</t>
    </rPh>
    <phoneticPr fontId="2"/>
  </si>
  <si>
    <t>利用者</t>
    <rPh sb="0" eb="3">
      <t>リヨウシャ</t>
    </rPh>
    <phoneticPr fontId="2"/>
  </si>
  <si>
    <t>サービス</t>
    <phoneticPr fontId="2"/>
  </si>
  <si>
    <t>算定
時間数</t>
    <rPh sb="0" eb="2">
      <t>サンテイ</t>
    </rPh>
    <rPh sb="3" eb="6">
      <t>ジカンスウ</t>
    </rPh>
    <phoneticPr fontId="2"/>
  </si>
  <si>
    <t>サービス提供時間</t>
    <rPh sb="4" eb="6">
      <t>テイキョウ</t>
    </rPh>
    <rPh sb="6" eb="8">
      <t>ジカン</t>
    </rPh>
    <phoneticPr fontId="2"/>
  </si>
  <si>
    <t>支援内容</t>
    <rPh sb="0" eb="2">
      <t>シエン</t>
    </rPh>
    <rPh sb="2" eb="4">
      <t>ナイヨウ</t>
    </rPh>
    <phoneticPr fontId="2"/>
  </si>
  <si>
    <t>行先</t>
    <rPh sb="0" eb="2">
      <t>イキサキ</t>
    </rPh>
    <phoneticPr fontId="2"/>
  </si>
  <si>
    <t>曜日</t>
    <rPh sb="0" eb="2">
      <t>ヨウビ</t>
    </rPh>
    <phoneticPr fontId="2"/>
  </si>
  <si>
    <t>日付</t>
    <rPh sb="0" eb="2">
      <t>ヒヅケ</t>
    </rPh>
    <phoneticPr fontId="2"/>
  </si>
  <si>
    <t>上限月額</t>
    <rPh sb="0" eb="2">
      <t>ジョウゲン</t>
    </rPh>
    <rPh sb="2" eb="4">
      <t>ゲツガク</t>
    </rPh>
    <phoneticPr fontId="2"/>
  </si>
  <si>
    <t>時間/月</t>
    <rPh sb="0" eb="2">
      <t>ジカン</t>
    </rPh>
    <rPh sb="3" eb="4">
      <t>ツキ</t>
    </rPh>
    <phoneticPr fontId="2"/>
  </si>
  <si>
    <t>契約支給量</t>
    <rPh sb="0" eb="2">
      <t>ケイヤク</t>
    </rPh>
    <rPh sb="2" eb="4">
      <t>シキュウ</t>
    </rPh>
    <rPh sb="4" eb="5">
      <t>リョウ</t>
    </rPh>
    <phoneticPr fontId="2"/>
  </si>
  <si>
    <t>円/月</t>
    <rPh sb="0" eb="1">
      <t>エン</t>
    </rPh>
    <rPh sb="2" eb="3">
      <t>ツキ</t>
    </rPh>
    <phoneticPr fontId="2"/>
  </si>
  <si>
    <t>利用者負担</t>
    <rPh sb="0" eb="3">
      <t>リヨウシャ</t>
    </rPh>
    <rPh sb="3" eb="5">
      <t>フタン</t>
    </rPh>
    <phoneticPr fontId="2"/>
  </si>
  <si>
    <t>移動支援サービス提供実績記録票</t>
    <rPh sb="0" eb="2">
      <t>イドウ</t>
    </rPh>
    <rPh sb="2" eb="4">
      <t>シエン</t>
    </rPh>
    <rPh sb="8" eb="10">
      <t>テイキョウ</t>
    </rPh>
    <rPh sb="10" eb="12">
      <t>ジッセキ</t>
    </rPh>
    <rPh sb="12" eb="14">
      <t>キロク</t>
    </rPh>
    <rPh sb="14" eb="15">
      <t>ヒョウ</t>
    </rPh>
    <phoneticPr fontId="2"/>
  </si>
  <si>
    <t>レ</t>
    <phoneticPr fontId="2"/>
  </si>
  <si>
    <t>●●</t>
  </si>
  <si>
    <t>お参り</t>
    <rPh sb="1" eb="2">
      <t>マイ</t>
    </rPh>
    <phoneticPr fontId="2"/>
  </si>
  <si>
    <t>布忍神社</t>
    <rPh sb="0" eb="2">
      <t>ヌノセ</t>
    </rPh>
    <rPh sb="2" eb="4">
      <t>ジンジャ</t>
    </rPh>
    <phoneticPr fontId="2"/>
  </si>
  <si>
    <t>日</t>
  </si>
  <si>
    <t>ウインドーショッピング</t>
    <phoneticPr fontId="2"/>
  </si>
  <si>
    <t>河内天美駅周辺</t>
    <rPh sb="0" eb="2">
      <t>カワチ</t>
    </rPh>
    <rPh sb="2" eb="5">
      <t>アマミエキ</t>
    </rPh>
    <rPh sb="5" eb="7">
      <t>シュウヘン</t>
    </rPh>
    <phoneticPr fontId="2"/>
  </si>
  <si>
    <t>土</t>
  </si>
  <si>
    <t>映画鑑賞・食事</t>
    <rPh sb="0" eb="4">
      <t>エイガカンショウ</t>
    </rPh>
    <rPh sb="5" eb="7">
      <t>ショクジ</t>
    </rPh>
    <phoneticPr fontId="2"/>
  </si>
  <si>
    <t>セブンパーク天美</t>
    <rPh sb="6" eb="8">
      <t>アマミ</t>
    </rPh>
    <phoneticPr fontId="2"/>
  </si>
  <si>
    <t>金</t>
  </si>
  <si>
    <t>カラオケ</t>
    <phoneticPr fontId="2"/>
  </si>
  <si>
    <t>ビックエコー恵我ノ荘店</t>
    <rPh sb="6" eb="8">
      <t>エガ</t>
    </rPh>
    <rPh sb="9" eb="10">
      <t>ショウ</t>
    </rPh>
    <rPh sb="10" eb="11">
      <t>ミセ</t>
    </rPh>
    <phoneticPr fontId="2"/>
  </si>
  <si>
    <t>木</t>
  </si>
  <si>
    <t>買い物</t>
    <rPh sb="0" eb="1">
      <t>カ</t>
    </rPh>
    <rPh sb="2" eb="3">
      <t>モノ</t>
    </rPh>
    <phoneticPr fontId="2"/>
  </si>
  <si>
    <t>イオン　北花田店</t>
    <rPh sb="4" eb="7">
      <t>キタハナダ</t>
    </rPh>
    <rPh sb="7" eb="8">
      <t>ミセ</t>
    </rPh>
    <phoneticPr fontId="2"/>
  </si>
  <si>
    <t>水</t>
  </si>
  <si>
    <t>火</t>
  </si>
  <si>
    <t>月</t>
  </si>
  <si>
    <t>筋力トレーニング</t>
    <rPh sb="0" eb="2">
      <t>キンリョク</t>
    </rPh>
    <phoneticPr fontId="2"/>
  </si>
  <si>
    <t>アミティ舞洲</t>
    <rPh sb="4" eb="6">
      <t>マイシマ</t>
    </rPh>
    <phoneticPr fontId="2"/>
  </si>
  <si>
    <t>散歩</t>
    <rPh sb="0" eb="2">
      <t>サンポ</t>
    </rPh>
    <phoneticPr fontId="2"/>
  </si>
  <si>
    <t>自宅周辺</t>
    <rPh sb="0" eb="2">
      <t>ジタク</t>
    </rPh>
    <rPh sb="2" eb="4">
      <t>シュウヘン</t>
    </rPh>
    <phoneticPr fontId="2"/>
  </si>
  <si>
    <t>パネル展見学</t>
    <rPh sb="3" eb="4">
      <t>テン</t>
    </rPh>
    <rPh sb="4" eb="6">
      <t>ケンガク</t>
    </rPh>
    <phoneticPr fontId="2"/>
  </si>
  <si>
    <t>松原市役所</t>
    <rPh sb="0" eb="2">
      <t>マツバラ</t>
    </rPh>
    <rPh sb="2" eb="5">
      <t>シヤクショ</t>
    </rPh>
    <phoneticPr fontId="2"/>
  </si>
  <si>
    <t>散策</t>
    <rPh sb="0" eb="2">
      <t>サンサク</t>
    </rPh>
    <phoneticPr fontId="2"/>
  </si>
  <si>
    <t>松原中央公園</t>
    <rPh sb="0" eb="2">
      <t>マツバラ</t>
    </rPh>
    <rPh sb="2" eb="4">
      <t>チュウオウ</t>
    </rPh>
    <rPh sb="4" eb="6">
      <t>コウエン</t>
    </rPh>
    <phoneticPr fontId="2"/>
  </si>
  <si>
    <t>ビックエコー羽曳野恵我ノ荘店</t>
    <rPh sb="6" eb="9">
      <t>ハビキノ</t>
    </rPh>
    <rPh sb="9" eb="11">
      <t>エガ</t>
    </rPh>
    <rPh sb="12" eb="13">
      <t>ショウ</t>
    </rPh>
    <rPh sb="13" eb="14">
      <t>ミセ</t>
    </rPh>
    <phoneticPr fontId="2"/>
  </si>
  <si>
    <t>ボーリング</t>
    <phoneticPr fontId="2"/>
  </si>
  <si>
    <t>ボールアロー松原店</t>
    <rPh sb="6" eb="8">
      <t>マツバラ</t>
    </rPh>
    <rPh sb="8" eb="9">
      <t>ミセ</t>
    </rPh>
    <phoneticPr fontId="2"/>
  </si>
  <si>
    <t>プール</t>
    <phoneticPr fontId="2"/>
  </si>
  <si>
    <t>大阪市長居障がい者スポーツセンター</t>
    <rPh sb="0" eb="3">
      <t>オオサカシ</t>
    </rPh>
    <rPh sb="3" eb="5">
      <t>ナガイ</t>
    </rPh>
    <rPh sb="5" eb="6">
      <t>ショウ</t>
    </rPh>
    <rPh sb="8" eb="9">
      <t>シャ</t>
    </rPh>
    <phoneticPr fontId="2"/>
  </si>
  <si>
    <t>火</t>
    <rPh sb="0" eb="1">
      <t>ヒ</t>
    </rPh>
    <phoneticPr fontId="2"/>
  </si>
  <si>
    <t>月</t>
    <rPh sb="0" eb="1">
      <t>ツキ</t>
    </rPh>
    <phoneticPr fontId="2"/>
  </si>
  <si>
    <t>記入例のためデータに整合性は持たせていません。</t>
    <rPh sb="0" eb="3">
      <t>キニュウレイ</t>
    </rPh>
    <rPh sb="10" eb="13">
      <t>セイゴウセイ</t>
    </rPh>
    <rPh sb="14" eb="15">
      <t>モ</t>
    </rPh>
    <phoneticPr fontId="2"/>
  </si>
  <si>
    <t>●●　●</t>
  </si>
  <si>
    <t>代表社員</t>
  </si>
  <si>
    <t>松原　太郎</t>
  </si>
  <si>
    <t>合同会社　●　●店</t>
  </si>
  <si>
    <t>大阪府松原市三宅西●-●-●　●号室</t>
  </si>
  <si>
    <t>0</t>
  </si>
  <si>
    <t>9</t>
  </si>
  <si>
    <t>8</t>
  </si>
  <si>
    <t>7</t>
  </si>
  <si>
    <t>6</t>
  </si>
  <si>
    <t>5</t>
  </si>
  <si>
    <t>4</t>
  </si>
  <si>
    <t>3</t>
  </si>
  <si>
    <t>2</t>
  </si>
  <si>
    <t>1</t>
  </si>
  <si>
    <t>回</t>
    <phoneticPr fontId="2"/>
  </si>
  <si>
    <t>受給者番号</t>
    <rPh sb="0" eb="5">
      <t>ジュキュウシャバンゴウ</t>
    </rPh>
    <phoneticPr fontId="2"/>
  </si>
  <si>
    <t>請求月</t>
    <rPh sb="0" eb="2">
      <t>セイキュウ</t>
    </rPh>
    <rPh sb="2" eb="3">
      <t>ヅキ</t>
    </rPh>
    <phoneticPr fontId="2"/>
  </si>
  <si>
    <t>代表者肩書</t>
    <rPh sb="0" eb="3">
      <t>ダイヒョウシャ</t>
    </rPh>
    <rPh sb="3" eb="5">
      <t>カタガキ</t>
    </rPh>
    <phoneticPr fontId="2"/>
  </si>
  <si>
    <t>代表者氏名</t>
    <rPh sb="0" eb="3">
      <t>ダイヒョウシャ</t>
    </rPh>
    <rPh sb="3" eb="5">
      <t>シメイ</t>
    </rPh>
    <phoneticPr fontId="2"/>
  </si>
  <si>
    <t>－</t>
    <phoneticPr fontId="2"/>
  </si>
  <si>
    <t>債権者コード番号</t>
    <rPh sb="0" eb="3">
      <t>サイケンシャ</t>
    </rPh>
    <rPh sb="6" eb="8">
      <t>バンゴウ</t>
    </rPh>
    <phoneticPr fontId="2"/>
  </si>
  <si>
    <t>㊞</t>
    <phoneticPr fontId="2"/>
  </si>
  <si>
    <t>職・氏名</t>
    <rPh sb="0" eb="1">
      <t>ショク</t>
    </rPh>
    <rPh sb="2" eb="4">
      <t>シメイ</t>
    </rPh>
    <phoneticPr fontId="2"/>
  </si>
  <si>
    <t>　代表者</t>
    <phoneticPr fontId="2"/>
  </si>
  <si>
    <t>名　　称</t>
  </si>
  <si>
    <t>事　業　者</t>
  </si>
  <si>
    <t>FAX</t>
    <phoneticPr fontId="2"/>
  </si>
  <si>
    <t>TEL</t>
    <phoneticPr fontId="2"/>
  </si>
  <si>
    <t>連絡先</t>
    <rPh sb="0" eb="2">
      <t>レンラク</t>
    </rPh>
    <rPh sb="2" eb="3">
      <t>サキ</t>
    </rPh>
    <phoneticPr fontId="2"/>
  </si>
  <si>
    <t>（所在地）</t>
    <rPh sb="1" eb="4">
      <t>ショザイチ</t>
    </rPh>
    <phoneticPr fontId="2"/>
  </si>
  <si>
    <t>〒</t>
  </si>
  <si>
    <t>住　　所</t>
    <phoneticPr fontId="2"/>
  </si>
  <si>
    <t>請求者</t>
    <phoneticPr fontId="2"/>
  </si>
  <si>
    <t>日</t>
    <rPh sb="0" eb="1">
      <t>ニチ</t>
    </rPh>
    <phoneticPr fontId="2"/>
  </si>
  <si>
    <t>月</t>
    <rPh sb="0" eb="1">
      <t>ガツ</t>
    </rPh>
    <phoneticPr fontId="2"/>
  </si>
  <si>
    <t>上記のとおり請求します。</t>
  </si>
  <si>
    <t>金額</t>
    <rPh sb="0" eb="2">
      <t>キンガク</t>
    </rPh>
    <phoneticPr fontId="2"/>
  </si>
  <si>
    <t>明細書件数</t>
  </si>
  <si>
    <t>請求給付費名</t>
  </si>
  <si>
    <t>月分</t>
  </si>
  <si>
    <t>年</t>
  </si>
  <si>
    <t>請求金額の頭に￥をお書きください。（金額を訂正・改ざんしたものは受付しません）</t>
    <phoneticPr fontId="2"/>
  </si>
  <si>
    <t>※</t>
  </si>
  <si>
    <t>請求金額</t>
  </si>
  <si>
    <t>　松原市長　　様</t>
    <rPh sb="7" eb="8">
      <t>サマ</t>
    </rPh>
    <phoneticPr fontId="2"/>
  </si>
  <si>
    <t>移動支援サービス利用料請求書</t>
    <phoneticPr fontId="2"/>
  </si>
  <si>
    <t>06-0606-0808</t>
    <phoneticPr fontId="2"/>
  </si>
  <si>
    <t>06-0606-0606</t>
    <phoneticPr fontId="2"/>
  </si>
  <si>
    <t>○○○○</t>
    <phoneticPr fontId="2"/>
  </si>
  <si>
    <t>○○○</t>
    <phoneticPr fontId="2"/>
  </si>
  <si>
    <t>移動支援（知的）</t>
  </si>
  <si>
    <t>移動支援（身体）</t>
  </si>
  <si>
    <t>請求金額</t>
    <phoneticPr fontId="2"/>
  </si>
  <si>
    <t>事業所郵便番号（ハイフン不要）</t>
    <rPh sb="0" eb="3">
      <t>ジギョウショ</t>
    </rPh>
    <rPh sb="3" eb="7">
      <t>ユウビンバンゴウ</t>
    </rPh>
    <rPh sb="12" eb="14">
      <t>フヨウ</t>
    </rPh>
    <phoneticPr fontId="2"/>
  </si>
  <si>
    <t>松原市役所</t>
    <rPh sb="0" eb="3">
      <t>マツバラシ</t>
    </rPh>
    <rPh sb="3" eb="5">
      <t>ヤクショ</t>
    </rPh>
    <phoneticPr fontId="2"/>
  </si>
  <si>
    <t>連絡先FAX</t>
    <rPh sb="0" eb="2">
      <t>レンラク</t>
    </rPh>
    <rPh sb="2" eb="3">
      <t>サキ</t>
    </rPh>
    <phoneticPr fontId="2"/>
  </si>
  <si>
    <t>連絡先TEL</t>
    <rPh sb="0" eb="2">
      <t>レンラク</t>
    </rPh>
    <rPh sb="2" eb="3">
      <t>サキ</t>
    </rPh>
    <phoneticPr fontId="2"/>
  </si>
  <si>
    <t>072-337-3115</t>
    <phoneticPr fontId="2"/>
  </si>
  <si>
    <t>072-337-3007</t>
    <phoneticPr fontId="2"/>
  </si>
  <si>
    <t>松原市長</t>
    <rPh sb="0" eb="4">
      <t>マツバラシチョウ</t>
    </rPh>
    <phoneticPr fontId="2"/>
  </si>
  <si>
    <t>事業者住所1</t>
    <rPh sb="0" eb="3">
      <t>ジギョウシャ</t>
    </rPh>
    <rPh sb="3" eb="5">
      <t>ジュウショ</t>
    </rPh>
    <phoneticPr fontId="2"/>
  </si>
  <si>
    <t>負担上限月額</t>
    <rPh sb="0" eb="2">
      <t>フタン</t>
    </rPh>
    <rPh sb="2" eb="4">
      <t>ジョウゲン</t>
    </rPh>
    <rPh sb="4" eb="6">
      <t>ゲツガク</t>
    </rPh>
    <phoneticPr fontId="2"/>
  </si>
  <si>
    <t>利用者氏名</t>
    <rPh sb="0" eb="3">
      <t>リヨウシャ</t>
    </rPh>
    <rPh sb="3" eb="5">
      <t>シメイ</t>
    </rPh>
    <phoneticPr fontId="2"/>
  </si>
  <si>
    <t>大阪府松原市阿保1-1-1</t>
    <rPh sb="0" eb="8">
      <t>５８０－００４３</t>
    </rPh>
    <phoneticPr fontId="2"/>
  </si>
  <si>
    <t>債権者コード（4ケタ）</t>
    <rPh sb="0" eb="3">
      <t>サイケンシャ</t>
    </rPh>
    <phoneticPr fontId="2"/>
  </si>
  <si>
    <t>事業者名1</t>
    <rPh sb="0" eb="3">
      <t>ジギョウシャ</t>
    </rPh>
    <rPh sb="3" eb="4">
      <t>メイ</t>
    </rPh>
    <phoneticPr fontId="2"/>
  </si>
  <si>
    <t>利用者情報</t>
    <rPh sb="0" eb="3">
      <t>リヨウシャ</t>
    </rPh>
    <rPh sb="3" eb="5">
      <t>ジョウホウ</t>
    </rPh>
    <phoneticPr fontId="2"/>
  </si>
  <si>
    <t>請求年月情報</t>
    <rPh sb="0" eb="2">
      <t>セイキュウ</t>
    </rPh>
    <rPh sb="2" eb="3">
      <t>ネン</t>
    </rPh>
    <rPh sb="3" eb="4">
      <t>ヅキ</t>
    </rPh>
    <rPh sb="4" eb="6">
      <t>ジョウホウ</t>
    </rPh>
    <phoneticPr fontId="2"/>
  </si>
  <si>
    <t>事業所情報</t>
    <rPh sb="0" eb="3">
      <t>ジギョウショ</t>
    </rPh>
    <rPh sb="3" eb="5">
      <t>ジョウホウ</t>
    </rPh>
    <phoneticPr fontId="2"/>
  </si>
  <si>
    <t>記入例</t>
    <rPh sb="0" eb="2">
      <t>キニュウ</t>
    </rPh>
    <rPh sb="2" eb="3">
      <t>レイ</t>
    </rPh>
    <phoneticPr fontId="2"/>
  </si>
  <si>
    <t>記入欄</t>
    <rPh sb="0" eb="2">
      <t>キニュウ</t>
    </rPh>
    <rPh sb="2" eb="3">
      <t>ラン</t>
    </rPh>
    <phoneticPr fontId="2"/>
  </si>
  <si>
    <t>請求年(西暦)</t>
    <rPh sb="0" eb="2">
      <t>セイキュウ</t>
    </rPh>
    <rPh sb="2" eb="3">
      <t>ネン</t>
    </rPh>
    <rPh sb="4" eb="6">
      <t>セイレキ</t>
    </rPh>
    <phoneticPr fontId="2"/>
  </si>
  <si>
    <r>
      <t>（使い方）
①左表の真ん中の列を、右列を参考に請求の内容等を入力してください。
②「明細書」のシートの水色の欄を、入力してください。
③①②で入力されると、黄色の欄は自動的に反映されます（空欄の箇所がある場合、入力ミスや入力忘れがある場合があります。
④「実績記録表」については「明細書」の内容を元に自動的に全ての欄が埋まるため、「明細書」「実績記録表」を印刷してください。
⑤「請求書」については、「明細書」「実績記録表」と</t>
    </r>
    <r>
      <rPr>
        <u/>
        <sz val="11"/>
        <color theme="1"/>
        <rFont val="BIZ UDPゴシック"/>
        <family val="3"/>
        <charset val="128"/>
      </rPr>
      <t>連動していない</t>
    </r>
    <r>
      <rPr>
        <sz val="11"/>
        <color theme="1"/>
        <rFont val="BIZ UDPゴシック"/>
        <family val="3"/>
        <charset val="128"/>
      </rPr>
      <t>ため、水色の欄に各月の全ての利用者の内容を入力して印刷してください。
（注意）
・複数利用者の利用があり、「明細書」「実績記録表」を複数作成する場合、ファイルをコピー等して使ってください。</t>
    </r>
    <phoneticPr fontId="2"/>
  </si>
  <si>
    <t>松原　〇〇</t>
    <rPh sb="0" eb="2">
      <t>マツバラ</t>
    </rPh>
    <phoneticPr fontId="2"/>
  </si>
  <si>
    <t>松原　△△</t>
    <rPh sb="0" eb="2">
      <t>マツバラ</t>
    </rPh>
    <phoneticPr fontId="2"/>
  </si>
  <si>
    <t>事業者住所2（ビル名等）　※任意</t>
    <rPh sb="0" eb="3">
      <t>ジギョウシャ</t>
    </rPh>
    <rPh sb="3" eb="5">
      <t>ジュウショ</t>
    </rPh>
    <rPh sb="9" eb="10">
      <t>メイ</t>
    </rPh>
    <rPh sb="10" eb="11">
      <t>ナド</t>
    </rPh>
    <rPh sb="14" eb="16">
      <t>ニンイ</t>
    </rPh>
    <phoneticPr fontId="2"/>
  </si>
  <si>
    <t>事業者名2　※任意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</si>
</sst>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0;[Red]\-#,##0.0"/>
    <numFmt numFmtId="177" formatCode="0&quot;回&quot;"/>
    <numFmt numFmtId="178" formatCode="h:mm;@"/>
    <numFmt numFmtId="179" formatCode="\(aaa\)"/>
    <numFmt numFmtId="180" formatCode="0.0_);[Red]\(0.0\)"/>
    <numFmt numFmtId="181" formatCode="aaa"/>
    <numFmt numFmtId="182" formatCode="0_);[Red]\(0\)"/>
    <numFmt numFmtId="183" formatCode="#,##0&quot;円&quot;"/>
    <numFmt numFmtId="184" formatCode="0&quot;件&quot;"/>
    <numFmt numFmtId="185" formatCode="&quot;¥&quot;#,##0_);[Red]\(&quot;¥&quot;#,##0\)"/>
    <numFmt numFmtId="186" formatCode="0000"/>
    <numFmt numFmtId="187" formatCode="[$-411]ggge"/>
  </numFmts>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MS P ゴシック"/>
      <family val="3"/>
      <charset val="128"/>
    </font>
    <font>
      <sz val="11"/>
      <color theme="1"/>
      <name val="UD デジタル 教科書体 NK-B"/>
      <family val="1"/>
      <charset val="128"/>
    </font>
    <font>
      <sz val="12"/>
      <color theme="1"/>
      <name val="UD デジタル 教科書体 NK-B"/>
      <family val="1"/>
      <charset val="128"/>
    </font>
    <font>
      <sz val="12"/>
      <color rgb="FF000066"/>
      <name val="UD デジタル 教科書体 NK-B"/>
      <family val="1"/>
      <charset val="128"/>
    </font>
    <font>
      <sz val="10"/>
      <color theme="1"/>
      <name val="UD デジタル 教科書体 NK-B"/>
      <family val="1"/>
      <charset val="128"/>
    </font>
    <font>
      <u/>
      <sz val="10"/>
      <color theme="1"/>
      <name val="UD デジタル 教科書体 NK-B"/>
      <family val="1"/>
      <charset val="128"/>
    </font>
    <font>
      <sz val="11"/>
      <color rgb="FF000066"/>
      <name val="UD デジタル 教科書体 NK-B"/>
      <family val="1"/>
      <charset val="128"/>
    </font>
    <font>
      <sz val="11"/>
      <color rgb="FFA50021"/>
      <name val="UD デジタル 教科書体 NK-B"/>
      <family val="1"/>
      <charset val="128"/>
    </font>
    <font>
      <sz val="11"/>
      <name val="UD デジタル 教科書体 NK-B"/>
      <family val="1"/>
      <charset val="128"/>
    </font>
    <font>
      <sz val="12"/>
      <color rgb="FFA50021"/>
      <name val="UD デジタル 教科書体 NK-B"/>
      <family val="1"/>
      <charset val="128"/>
    </font>
    <font>
      <sz val="10"/>
      <name val="UD デジタル 教科書体 NK-B"/>
      <family val="1"/>
      <charset val="128"/>
    </font>
    <font>
      <b/>
      <sz val="10"/>
      <name val="UD デジタル 教科書体 NK-B"/>
      <family val="1"/>
      <charset val="128"/>
    </font>
    <font>
      <sz val="9"/>
      <name val="UD デジタル 教科書体 NK-B"/>
      <family val="1"/>
      <charset val="128"/>
    </font>
    <font>
      <sz val="9"/>
      <color theme="1"/>
      <name val="UD デジタル 教科書体 NK-B"/>
      <family val="1"/>
      <charset val="128"/>
    </font>
    <font>
      <sz val="12"/>
      <name val="UD デジタル 教科書体 NK-B"/>
      <family val="1"/>
      <charset val="128"/>
    </font>
    <font>
      <sz val="14"/>
      <color theme="1"/>
      <name val="UD デジタル 教科書体 NK-B"/>
      <family val="1"/>
      <charset val="128"/>
    </font>
    <font>
      <sz val="11"/>
      <color rgb="FFFF0000"/>
      <name val="UD デジタル 教科書体 NK-B"/>
      <family val="1"/>
      <charset val="128"/>
    </font>
    <font>
      <sz val="14"/>
      <name val="UD デジタル 教科書体 NK-B"/>
      <family val="1"/>
      <charset val="128"/>
    </font>
    <font>
      <sz val="9"/>
      <color indexed="81"/>
      <name val="MS P ゴシック"/>
      <family val="3"/>
      <charset val="128"/>
    </font>
    <font>
      <sz val="10.5"/>
      <color theme="1"/>
      <name val="UD デジタル 教科書体 NK-B"/>
      <family val="1"/>
      <charset val="128"/>
    </font>
    <font>
      <b/>
      <sz val="11"/>
      <color theme="1"/>
      <name val="UD デジタル 教科書体 NK-B"/>
      <family val="1"/>
      <charset val="128"/>
    </font>
    <font>
      <sz val="20"/>
      <color theme="1"/>
      <name val="UD デジタル 教科書体 NK-B"/>
      <family val="1"/>
      <charset val="128"/>
    </font>
    <font>
      <b/>
      <sz val="9"/>
      <color indexed="81"/>
      <name val="ＭＳ Ｐゴシック"/>
      <family val="3"/>
      <charset val="128"/>
    </font>
    <font>
      <sz val="16"/>
      <color theme="1"/>
      <name val="UD デジタル 教科書体 NK-B"/>
      <family val="1"/>
      <charset val="128"/>
    </font>
    <font>
      <sz val="10.5"/>
      <name val="UD デジタル 教科書体 NK-B"/>
      <family val="1"/>
      <charset val="128"/>
    </font>
    <font>
      <sz val="8"/>
      <color theme="1"/>
      <name val="UD デジタル 教科書体 NK-B"/>
      <family val="1"/>
      <charset val="128"/>
    </font>
    <font>
      <sz val="11"/>
      <color theme="1"/>
      <name val="BIZ UDPゴシック"/>
      <family val="3"/>
      <charset val="128"/>
    </font>
    <font>
      <sz val="11"/>
      <name val="BIZ UDPゴシック"/>
      <family val="3"/>
      <charset val="128"/>
    </font>
    <font>
      <u/>
      <sz val="11"/>
      <color theme="1"/>
      <name val="BIZ UDP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dotted">
        <color indexed="64"/>
      </left>
      <right/>
      <top/>
      <bottom style="thin">
        <color indexed="64"/>
      </bottom>
      <diagonal/>
    </border>
    <border>
      <left style="dotted">
        <color indexed="64"/>
      </left>
      <right/>
      <top style="medium">
        <color indexed="64"/>
      </top>
      <bottom/>
      <diagonal/>
    </border>
    <border>
      <left style="double">
        <color indexed="64"/>
      </left>
      <right/>
      <top style="thin">
        <color indexed="64"/>
      </top>
      <bottom style="thin">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style="thin">
        <color indexed="64"/>
      </left>
      <right style="medium">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6">
    <xf numFmtId="0" fontId="0" fillId="0" borderId="0" xfId="0">
      <alignment vertical="center"/>
    </xf>
    <xf numFmtId="38" fontId="4" fillId="0" borderId="0" xfId="1" applyFont="1">
      <alignment vertical="center"/>
    </xf>
    <xf numFmtId="38" fontId="4" fillId="0" borderId="0" xfId="1" applyFont="1" applyAlignment="1">
      <alignment vertical="center"/>
    </xf>
    <xf numFmtId="38" fontId="4" fillId="0" borderId="17" xfId="1" applyFont="1" applyBorder="1">
      <alignment vertical="center"/>
    </xf>
    <xf numFmtId="38" fontId="4" fillId="0" borderId="0" xfId="1" applyFont="1" applyBorder="1">
      <alignment vertical="center"/>
    </xf>
    <xf numFmtId="38" fontId="4" fillId="0" borderId="48" xfId="1" applyFont="1" applyBorder="1" applyAlignment="1">
      <alignment vertical="center"/>
    </xf>
    <xf numFmtId="38" fontId="4" fillId="0" borderId="1" xfId="1" applyFont="1" applyBorder="1" applyAlignment="1">
      <alignment horizontal="center" vertical="center"/>
    </xf>
    <xf numFmtId="38" fontId="4" fillId="0" borderId="52" xfId="1" applyFont="1" applyBorder="1" applyAlignment="1">
      <alignment horizontal="center" vertical="center"/>
    </xf>
    <xf numFmtId="38" fontId="4" fillId="0" borderId="52" xfId="1" applyFont="1" applyBorder="1" applyAlignment="1">
      <alignment horizontal="center" vertical="center"/>
    </xf>
    <xf numFmtId="38" fontId="4" fillId="0" borderId="52" xfId="1" applyFont="1" applyBorder="1" applyAlignment="1">
      <alignment vertical="center"/>
    </xf>
    <xf numFmtId="38" fontId="4" fillId="0" borderId="51" xfId="1" applyFont="1" applyBorder="1" applyAlignment="1">
      <alignment horizontal="left" vertical="center"/>
    </xf>
    <xf numFmtId="38" fontId="9" fillId="0" borderId="52" xfId="1" applyFont="1" applyBorder="1" applyAlignment="1">
      <alignment horizontal="center" vertical="center"/>
    </xf>
    <xf numFmtId="38" fontId="9" fillId="0" borderId="52" xfId="1" applyFont="1" applyBorder="1" applyAlignment="1">
      <alignment horizontal="center" vertical="center" shrinkToFit="1"/>
    </xf>
    <xf numFmtId="38" fontId="4" fillId="0" borderId="52" xfId="1" applyFont="1" applyBorder="1" applyAlignment="1">
      <alignment horizontal="center" vertical="center"/>
    </xf>
    <xf numFmtId="38" fontId="4" fillId="0" borderId="0" xfId="1" applyFont="1" applyBorder="1" applyAlignment="1">
      <alignment vertical="center"/>
    </xf>
    <xf numFmtId="38" fontId="4" fillId="0" borderId="0" xfId="1" applyFont="1" applyBorder="1" applyAlignment="1">
      <alignment horizontal="center" vertical="center"/>
    </xf>
    <xf numFmtId="176" fontId="4" fillId="0" borderId="0" xfId="1" applyNumberFormat="1" applyFont="1">
      <alignment vertical="center"/>
    </xf>
    <xf numFmtId="38" fontId="4" fillId="2" borderId="0" xfId="1" applyFont="1" applyFill="1">
      <alignment vertical="center"/>
    </xf>
    <xf numFmtId="176" fontId="4" fillId="2" borderId="0" xfId="1" applyNumberFormat="1" applyFont="1" applyFill="1">
      <alignment vertical="center"/>
    </xf>
    <xf numFmtId="179" fontId="14" fillId="3" borderId="1" xfId="0" applyNumberFormat="1" applyFont="1" applyFill="1" applyBorder="1" applyAlignment="1">
      <alignment horizontal="center" vertical="center" shrinkToFit="1"/>
    </xf>
    <xf numFmtId="38" fontId="15" fillId="0" borderId="63" xfId="1" applyFont="1" applyBorder="1" applyAlignment="1">
      <alignment horizontal="center" vertical="center" shrinkToFit="1"/>
    </xf>
    <xf numFmtId="38" fontId="15" fillId="0" borderId="23" xfId="1" applyFont="1" applyBorder="1" applyAlignment="1">
      <alignment horizontal="center" vertical="center" shrinkToFit="1"/>
    </xf>
    <xf numFmtId="179" fontId="14" fillId="3" borderId="70" xfId="0" applyNumberFormat="1" applyFont="1" applyFill="1" applyBorder="1" applyAlignment="1">
      <alignment horizontal="center" vertical="center" shrinkToFit="1"/>
    </xf>
    <xf numFmtId="38" fontId="15" fillId="0" borderId="71" xfId="1" applyFont="1" applyBorder="1" applyAlignment="1">
      <alignment horizontal="center" vertical="center" shrinkToFit="1"/>
    </xf>
    <xf numFmtId="38" fontId="16" fillId="0" borderId="0" xfId="1" applyFont="1">
      <alignment vertical="center"/>
    </xf>
    <xf numFmtId="176" fontId="4" fillId="0" borderId="0" xfId="1" applyNumberFormat="1" applyFont="1" applyBorder="1" applyAlignment="1">
      <alignment vertical="center"/>
    </xf>
    <xf numFmtId="38" fontId="11" fillId="0" borderId="0" xfId="1" applyFont="1">
      <alignment vertical="center"/>
    </xf>
    <xf numFmtId="38" fontId="4" fillId="0" borderId="0" xfId="1" applyFont="1" applyAlignment="1">
      <alignment vertical="center" shrinkToFit="1"/>
    </xf>
    <xf numFmtId="38" fontId="19" fillId="0" borderId="0" xfId="1" applyFont="1">
      <alignment vertical="center"/>
    </xf>
    <xf numFmtId="38" fontId="4" fillId="0" borderId="9" xfId="1" applyFont="1" applyBorder="1" applyAlignment="1">
      <alignment vertical="center"/>
    </xf>
    <xf numFmtId="38" fontId="4" fillId="0" borderId="12" xfId="1" applyFont="1" applyBorder="1" applyAlignment="1">
      <alignment vertical="center"/>
    </xf>
    <xf numFmtId="38" fontId="4" fillId="0" borderId="0" xfId="1" applyFont="1" applyBorder="1" applyAlignment="1">
      <alignment vertical="center"/>
    </xf>
    <xf numFmtId="38" fontId="4" fillId="0" borderId="9" xfId="1" applyFont="1" applyBorder="1" applyAlignment="1">
      <alignment horizontal="center" vertical="center"/>
    </xf>
    <xf numFmtId="38" fontId="5" fillId="0" borderId="0" xfId="1" applyFont="1" applyAlignment="1">
      <alignment horizontal="center" vertical="center"/>
    </xf>
    <xf numFmtId="38" fontId="4" fillId="0" borderId="11" xfId="1" applyFont="1" applyBorder="1" applyAlignment="1">
      <alignment horizontal="center" vertical="center"/>
    </xf>
    <xf numFmtId="38" fontId="4" fillId="0" borderId="0" xfId="1" applyFont="1" applyAlignment="1">
      <alignment horizontal="center" vertical="center"/>
    </xf>
    <xf numFmtId="38" fontId="22" fillId="0" borderId="0" xfId="1" applyFont="1" applyBorder="1" applyAlignment="1">
      <alignment vertical="center"/>
    </xf>
    <xf numFmtId="38" fontId="22" fillId="0" borderId="0" xfId="1" applyFont="1" applyBorder="1" applyAlignment="1">
      <alignment horizontal="right" vertical="center"/>
    </xf>
    <xf numFmtId="38" fontId="22" fillId="0" borderId="0" xfId="1" applyFont="1" applyBorder="1" applyAlignment="1">
      <alignment horizontal="center" vertical="center"/>
    </xf>
    <xf numFmtId="38" fontId="22" fillId="0" borderId="0" xfId="1" applyFont="1" applyBorder="1" applyAlignment="1">
      <alignment horizontal="center" vertical="center" textRotation="255"/>
    </xf>
    <xf numFmtId="38" fontId="22" fillId="0" borderId="17" xfId="1" applyFont="1" applyBorder="1" applyAlignment="1">
      <alignment vertical="center"/>
    </xf>
    <xf numFmtId="38" fontId="22" fillId="0" borderId="14" xfId="1" applyFont="1" applyBorder="1" applyAlignment="1">
      <alignment horizontal="center" vertical="center"/>
    </xf>
    <xf numFmtId="38" fontId="4" fillId="0" borderId="92" xfId="1" applyFont="1" applyBorder="1" applyAlignment="1">
      <alignment horizontal="center" vertical="center" shrinkToFit="1"/>
    </xf>
    <xf numFmtId="38" fontId="22" fillId="0" borderId="9" xfId="1" applyFont="1" applyBorder="1" applyAlignment="1">
      <alignment vertical="top"/>
    </xf>
    <xf numFmtId="38" fontId="22" fillId="0" borderId="0" xfId="1" applyFont="1" applyAlignment="1">
      <alignment vertical="center"/>
    </xf>
    <xf numFmtId="38" fontId="22" fillId="0" borderId="0" xfId="1" applyFont="1" applyAlignment="1">
      <alignment horizontal="right" vertical="center"/>
    </xf>
    <xf numFmtId="38" fontId="4" fillId="0" borderId="81" xfId="1" applyFont="1" applyBorder="1" applyAlignment="1">
      <alignment vertical="center"/>
    </xf>
    <xf numFmtId="38" fontId="22" fillId="0" borderId="14" xfId="1" applyFont="1" applyBorder="1" applyAlignment="1">
      <alignment vertical="center"/>
    </xf>
    <xf numFmtId="38" fontId="22" fillId="0" borderId="13" xfId="1" applyFont="1" applyBorder="1" applyAlignment="1">
      <alignment vertical="center"/>
    </xf>
    <xf numFmtId="38" fontId="4" fillId="0" borderId="98" xfId="1" applyFont="1" applyBorder="1" applyAlignment="1">
      <alignment horizontal="center" vertical="center"/>
    </xf>
    <xf numFmtId="38" fontId="4" fillId="0" borderId="97" xfId="1" applyFont="1" applyBorder="1" applyAlignment="1">
      <alignment horizontal="center" vertical="center"/>
    </xf>
    <xf numFmtId="38" fontId="7" fillId="0" borderId="0" xfId="1" applyFont="1" applyAlignment="1">
      <alignment vertical="center"/>
    </xf>
    <xf numFmtId="38" fontId="7" fillId="0" borderId="0" xfId="1" applyFont="1" applyAlignment="1">
      <alignment horizontal="right" vertical="center"/>
    </xf>
    <xf numFmtId="38" fontId="4" fillId="0" borderId="0" xfId="1" applyFont="1" applyAlignment="1">
      <alignment vertical="center" wrapText="1"/>
    </xf>
    <xf numFmtId="38" fontId="22" fillId="0" borderId="9" xfId="1" applyFont="1" applyBorder="1" applyAlignment="1">
      <alignment horizontal="center" vertical="center"/>
    </xf>
    <xf numFmtId="38" fontId="22" fillId="0" borderId="11" xfId="1" applyFont="1" applyBorder="1" applyAlignment="1">
      <alignment horizontal="center" vertical="center"/>
    </xf>
    <xf numFmtId="38" fontId="4" fillId="0" borderId="99" xfId="1" applyFont="1" applyBorder="1" applyAlignment="1">
      <alignment horizontal="center" vertical="center"/>
    </xf>
    <xf numFmtId="38" fontId="4" fillId="2" borderId="52" xfId="1" applyFont="1" applyFill="1" applyBorder="1" applyAlignment="1">
      <alignment horizontal="centerContinuous" vertical="center"/>
    </xf>
    <xf numFmtId="38" fontId="9" fillId="2" borderId="52" xfId="1" applyFont="1" applyFill="1" applyBorder="1" applyAlignment="1">
      <alignment horizontal="centerContinuous" vertical="center"/>
    </xf>
    <xf numFmtId="38" fontId="4" fillId="2" borderId="48" xfId="1" applyFont="1" applyFill="1" applyBorder="1" applyAlignment="1">
      <alignment vertical="center"/>
    </xf>
    <xf numFmtId="181" fontId="14" fillId="2" borderId="70" xfId="0" applyNumberFormat="1" applyFont="1" applyFill="1" applyBorder="1" applyAlignment="1">
      <alignment horizontal="center" vertical="center" shrinkToFit="1"/>
    </xf>
    <xf numFmtId="38" fontId="15" fillId="4" borderId="71" xfId="1" applyFont="1" applyFill="1" applyBorder="1" applyAlignment="1">
      <alignment horizontal="center" vertical="center" shrinkToFit="1"/>
    </xf>
    <xf numFmtId="38" fontId="15" fillId="4" borderId="23" xfId="1" applyFont="1" applyFill="1" applyBorder="1" applyAlignment="1">
      <alignment horizontal="center" vertical="center" shrinkToFit="1"/>
    </xf>
    <xf numFmtId="38" fontId="15" fillId="4" borderId="63" xfId="1" applyFont="1" applyFill="1" applyBorder="1" applyAlignment="1">
      <alignment horizontal="center" vertical="center" shrinkToFit="1"/>
    </xf>
    <xf numFmtId="180" fontId="4" fillId="2" borderId="0" xfId="1" applyNumberFormat="1" applyFont="1" applyFill="1">
      <alignment vertical="center"/>
    </xf>
    <xf numFmtId="0" fontId="29" fillId="0" borderId="0" xfId="0" applyFont="1">
      <alignment vertical="center"/>
    </xf>
    <xf numFmtId="187" fontId="4" fillId="2" borderId="51" xfId="1" applyNumberFormat="1" applyFont="1" applyFill="1" applyBorder="1" applyAlignment="1">
      <alignment horizontal="centerContinuous" vertical="center"/>
    </xf>
    <xf numFmtId="38" fontId="11" fillId="2" borderId="52" xfId="1" applyFont="1" applyFill="1" applyBorder="1" applyAlignment="1">
      <alignment horizontal="center" vertical="center" shrinkToFit="1"/>
    </xf>
    <xf numFmtId="0" fontId="29" fillId="3" borderId="1" xfId="0" applyFont="1" applyFill="1" applyBorder="1">
      <alignment vertical="center"/>
    </xf>
    <xf numFmtId="0" fontId="29" fillId="3" borderId="1" xfId="0" applyFont="1" applyFill="1" applyBorder="1" applyAlignment="1">
      <alignment vertical="center" wrapText="1"/>
    </xf>
    <xf numFmtId="0" fontId="29" fillId="3" borderId="1" xfId="0" applyFont="1" applyFill="1" applyBorder="1" applyAlignment="1">
      <alignment horizontal="left" vertical="center"/>
    </xf>
    <xf numFmtId="38" fontId="29" fillId="3" borderId="1" xfId="1" applyFont="1" applyFill="1" applyBorder="1" applyAlignment="1">
      <alignment horizontal="left" vertical="center"/>
    </xf>
    <xf numFmtId="14" fontId="29" fillId="3" borderId="1" xfId="0" quotePrefix="1" applyNumberFormat="1" applyFont="1" applyFill="1" applyBorder="1" applyAlignment="1">
      <alignment horizontal="left" vertical="center"/>
    </xf>
    <xf numFmtId="0" fontId="29" fillId="3" borderId="1" xfId="0" quotePrefix="1" applyFont="1" applyFill="1" applyBorder="1" applyAlignment="1">
      <alignment horizontal="left" vertical="center"/>
    </xf>
    <xf numFmtId="0" fontId="30" fillId="5" borderId="1" xfId="0" applyFont="1" applyFill="1" applyBorder="1" applyAlignment="1">
      <alignment horizontal="left" vertical="center"/>
    </xf>
    <xf numFmtId="38" fontId="30" fillId="5" borderId="1" xfId="1" applyFont="1" applyFill="1" applyBorder="1" applyAlignment="1">
      <alignment horizontal="left" vertical="center"/>
    </xf>
    <xf numFmtId="14" fontId="30" fillId="5" borderId="1" xfId="0" quotePrefix="1" applyNumberFormat="1" applyFont="1" applyFill="1" applyBorder="1" applyAlignment="1">
      <alignment horizontal="left" vertical="center"/>
    </xf>
    <xf numFmtId="0" fontId="30" fillId="5" borderId="1" xfId="0" quotePrefix="1" applyFont="1" applyFill="1" applyBorder="1" applyAlignment="1">
      <alignment horizontal="left" vertical="center"/>
    </xf>
    <xf numFmtId="0" fontId="29" fillId="2" borderId="1" xfId="0" applyFont="1" applyFill="1" applyBorder="1" applyAlignment="1">
      <alignment horizontal="center" vertical="center"/>
    </xf>
    <xf numFmtId="0" fontId="30" fillId="2" borderId="1" xfId="0" applyFont="1" applyFill="1" applyBorder="1" applyAlignment="1">
      <alignment horizontal="center" vertical="center"/>
    </xf>
    <xf numFmtId="0" fontId="29" fillId="0" borderId="1" xfId="0" applyFont="1" applyBorder="1" applyAlignment="1">
      <alignment horizontal="left" vertical="top" wrapText="1"/>
    </xf>
    <xf numFmtId="0" fontId="29" fillId="0" borderId="1" xfId="0" applyFont="1" applyBorder="1" applyAlignment="1">
      <alignment horizontal="left" vertical="top"/>
    </xf>
    <xf numFmtId="184" fontId="5" fillId="4" borderId="46" xfId="1" applyNumberFormat="1" applyFont="1" applyFill="1" applyBorder="1" applyAlignment="1">
      <alignment horizontal="center" vertical="center"/>
    </xf>
    <xf numFmtId="184" fontId="5" fillId="4" borderId="47" xfId="1" applyNumberFormat="1" applyFont="1" applyFill="1" applyBorder="1" applyAlignment="1">
      <alignment horizontal="center" vertical="center"/>
    </xf>
    <xf numFmtId="184" fontId="5" fillId="4" borderId="48" xfId="1" applyNumberFormat="1" applyFont="1" applyFill="1" applyBorder="1" applyAlignment="1">
      <alignment horizontal="center" vertical="center"/>
    </xf>
    <xf numFmtId="183" fontId="5" fillId="4" borderId="46" xfId="1" applyNumberFormat="1" applyFont="1" applyFill="1" applyBorder="1" applyAlignment="1">
      <alignment horizontal="center" vertical="center"/>
    </xf>
    <xf numFmtId="183" fontId="5" fillId="4" borderId="47" xfId="1" applyNumberFormat="1" applyFont="1" applyFill="1" applyBorder="1" applyAlignment="1">
      <alignment horizontal="center" vertical="center"/>
    </xf>
    <xf numFmtId="183" fontId="5" fillId="4" borderId="64" xfId="1" applyNumberFormat="1" applyFont="1" applyFill="1" applyBorder="1" applyAlignment="1">
      <alignment horizontal="center" vertical="center"/>
    </xf>
    <xf numFmtId="0" fontId="5" fillId="2" borderId="87" xfId="1" applyNumberFormat="1" applyFont="1" applyFill="1" applyBorder="1" applyAlignment="1">
      <alignment horizontal="center" vertical="center"/>
    </xf>
    <xf numFmtId="0" fontId="5" fillId="2" borderId="86" xfId="1" applyNumberFormat="1" applyFont="1" applyFill="1" applyBorder="1" applyAlignment="1">
      <alignment horizontal="center" vertical="center"/>
    </xf>
    <xf numFmtId="0" fontId="5" fillId="2" borderId="85" xfId="1" applyNumberFormat="1" applyFont="1" applyFill="1" applyBorder="1" applyAlignment="1">
      <alignment horizontal="center" vertical="center"/>
    </xf>
    <xf numFmtId="38" fontId="27" fillId="2" borderId="90" xfId="1" applyFont="1" applyFill="1" applyBorder="1" applyAlignment="1">
      <alignment horizontal="center" vertical="center" shrinkToFit="1"/>
    </xf>
    <xf numFmtId="38" fontId="27" fillId="2" borderId="47" xfId="1" applyFont="1" applyFill="1" applyBorder="1" applyAlignment="1">
      <alignment horizontal="center" vertical="center" shrinkToFit="1"/>
    </xf>
    <xf numFmtId="38" fontId="27" fillId="2" borderId="48" xfId="1" applyFont="1" applyFill="1" applyBorder="1" applyAlignment="1">
      <alignment horizontal="center" vertical="center" shrinkToFit="1"/>
    </xf>
    <xf numFmtId="38" fontId="22" fillId="2" borderId="90" xfId="1" applyFont="1" applyFill="1" applyBorder="1" applyAlignment="1">
      <alignment horizontal="center" vertical="center" shrinkToFit="1"/>
    </xf>
    <xf numFmtId="38" fontId="22" fillId="2" borderId="47" xfId="1" applyFont="1" applyFill="1" applyBorder="1" applyAlignment="1">
      <alignment horizontal="center" vertical="center" shrinkToFit="1"/>
    </xf>
    <xf numFmtId="38" fontId="22" fillId="2" borderId="64" xfId="1" applyFont="1" applyFill="1" applyBorder="1" applyAlignment="1">
      <alignment horizontal="center" vertical="center" shrinkToFit="1"/>
    </xf>
    <xf numFmtId="38" fontId="4" fillId="0" borderId="1" xfId="1" applyFont="1" applyBorder="1" applyAlignment="1">
      <alignment horizontal="center" vertical="center" textRotation="255"/>
    </xf>
    <xf numFmtId="38" fontId="4" fillId="0" borderId="21" xfId="1" applyFont="1" applyBorder="1" applyAlignment="1">
      <alignment horizontal="center" vertical="center" textRotation="255"/>
    </xf>
    <xf numFmtId="38" fontId="4" fillId="0" borderId="5" xfId="1" applyFont="1" applyBorder="1" applyAlignment="1">
      <alignment horizontal="left" vertical="center"/>
    </xf>
    <xf numFmtId="38" fontId="4" fillId="0" borderId="7" xfId="1" applyFont="1" applyBorder="1" applyAlignment="1">
      <alignment horizontal="left" vertical="center"/>
    </xf>
    <xf numFmtId="38" fontId="4" fillId="0" borderId="16" xfId="1" applyFont="1" applyBorder="1" applyAlignment="1">
      <alignment horizontal="center" vertical="center"/>
    </xf>
    <xf numFmtId="38" fontId="4" fillId="0" borderId="15" xfId="1" applyFont="1" applyBorder="1" applyAlignment="1">
      <alignment horizontal="center" vertical="center"/>
    </xf>
    <xf numFmtId="38" fontId="23" fillId="0" borderId="0" xfId="1" applyFont="1" applyBorder="1" applyAlignment="1">
      <alignment horizontal="center" vertical="center"/>
    </xf>
    <xf numFmtId="38" fontId="23" fillId="0" borderId="88" xfId="1" applyFont="1" applyBorder="1" applyAlignment="1">
      <alignment horizontal="center" vertical="center"/>
    </xf>
    <xf numFmtId="38" fontId="22" fillId="2" borderId="16" xfId="1" applyFont="1" applyFill="1" applyBorder="1" applyAlignment="1">
      <alignment horizontal="left" vertical="center" shrinkToFit="1"/>
    </xf>
    <xf numFmtId="38" fontId="22" fillId="2" borderId="14" xfId="1" applyFont="1" applyFill="1" applyBorder="1" applyAlignment="1">
      <alignment horizontal="left" vertical="center" shrinkToFit="1"/>
    </xf>
    <xf numFmtId="38" fontId="22" fillId="2" borderId="2" xfId="1" applyFont="1" applyFill="1" applyBorder="1" applyAlignment="1">
      <alignment horizontal="left" vertical="center" shrinkToFit="1"/>
    </xf>
    <xf numFmtId="38" fontId="22" fillId="2" borderId="28" xfId="1" applyFont="1" applyFill="1" applyBorder="1" applyAlignment="1">
      <alignment horizontal="left" vertical="center" shrinkToFit="1"/>
    </xf>
    <xf numFmtId="38" fontId="22" fillId="2" borderId="70" xfId="1" applyFont="1" applyFill="1" applyBorder="1" applyAlignment="1">
      <alignment horizontal="left" vertical="center" shrinkToFit="1"/>
    </xf>
    <xf numFmtId="38" fontId="22" fillId="2" borderId="89" xfId="1" applyFont="1" applyFill="1" applyBorder="1" applyAlignment="1">
      <alignment horizontal="left" vertical="center" shrinkToFit="1"/>
    </xf>
    <xf numFmtId="38" fontId="4" fillId="0" borderId="1" xfId="1" applyFont="1" applyBorder="1" applyAlignment="1">
      <alignment horizontal="center" vertical="center"/>
    </xf>
    <xf numFmtId="38" fontId="4" fillId="0" borderId="46" xfId="1" applyFont="1" applyBorder="1" applyAlignment="1">
      <alignment horizontal="center" vertical="center"/>
    </xf>
    <xf numFmtId="38" fontId="4" fillId="0" borderId="48" xfId="1" applyFont="1" applyBorder="1" applyAlignment="1">
      <alignment horizontal="center" vertical="center"/>
    </xf>
    <xf numFmtId="38" fontId="4" fillId="0" borderId="92" xfId="1" applyFont="1" applyBorder="1" applyAlignment="1">
      <alignment horizontal="center" vertical="center" shrinkToFit="1"/>
    </xf>
    <xf numFmtId="38" fontId="4" fillId="0" borderId="91" xfId="1" applyFont="1" applyBorder="1" applyAlignment="1">
      <alignment horizontal="center" vertical="center" shrinkToFit="1"/>
    </xf>
    <xf numFmtId="38" fontId="5" fillId="0" borderId="0" xfId="1" applyFont="1" applyAlignment="1">
      <alignment horizontal="center" vertical="center"/>
    </xf>
    <xf numFmtId="38" fontId="4" fillId="0" borderId="18" xfId="1" applyFont="1" applyBorder="1" applyAlignment="1">
      <alignment horizontal="center" vertical="center"/>
    </xf>
    <xf numFmtId="38" fontId="4" fillId="0" borderId="19" xfId="1" applyFont="1" applyBorder="1" applyAlignment="1">
      <alignment horizontal="center" vertical="center"/>
    </xf>
    <xf numFmtId="38" fontId="4" fillId="0" borderId="20" xfId="1" applyFont="1" applyBorder="1" applyAlignment="1">
      <alignment horizontal="center" vertical="center"/>
    </xf>
    <xf numFmtId="38" fontId="4" fillId="0" borderId="21" xfId="1" applyFont="1" applyBorder="1" applyAlignment="1">
      <alignment horizontal="center" vertical="center"/>
    </xf>
    <xf numFmtId="185" fontId="24" fillId="2" borderId="11" xfId="1" applyNumberFormat="1" applyFont="1" applyFill="1" applyBorder="1" applyAlignment="1">
      <alignment horizontal="right" vertical="center"/>
    </xf>
    <xf numFmtId="185" fontId="24" fillId="2" borderId="9" xfId="1" applyNumberFormat="1" applyFont="1" applyFill="1" applyBorder="1" applyAlignment="1">
      <alignment horizontal="right" vertical="center"/>
    </xf>
    <xf numFmtId="185" fontId="24" fillId="2" borderId="12" xfId="1" applyNumberFormat="1" applyFont="1" applyFill="1" applyBorder="1" applyAlignment="1">
      <alignment horizontal="right" vertical="center"/>
    </xf>
    <xf numFmtId="185" fontId="24" fillId="2" borderId="16" xfId="1" applyNumberFormat="1" applyFont="1" applyFill="1" applyBorder="1" applyAlignment="1">
      <alignment horizontal="right" vertical="center"/>
    </xf>
    <xf numFmtId="185" fontId="24" fillId="2" borderId="14" xfId="1" applyNumberFormat="1" applyFont="1" applyFill="1" applyBorder="1" applyAlignment="1">
      <alignment horizontal="right" vertical="center"/>
    </xf>
    <xf numFmtId="185" fontId="24" fillId="2" borderId="17" xfId="1" applyNumberFormat="1" applyFont="1" applyFill="1" applyBorder="1" applyAlignment="1">
      <alignment horizontal="right" vertical="center"/>
    </xf>
    <xf numFmtId="38" fontId="4" fillId="0" borderId="77" xfId="1" applyFont="1" applyBorder="1" applyAlignment="1">
      <alignment horizontal="center" vertical="center"/>
    </xf>
    <xf numFmtId="38" fontId="4" fillId="0" borderId="97" xfId="1" applyFont="1" applyBorder="1" applyAlignment="1">
      <alignment horizontal="center" vertical="center"/>
    </xf>
    <xf numFmtId="38" fontId="4" fillId="0" borderId="2" xfId="1" applyFont="1" applyBorder="1" applyAlignment="1">
      <alignment horizontal="center" vertical="center"/>
    </xf>
    <xf numFmtId="38" fontId="4" fillId="0" borderId="70" xfId="1" applyFont="1" applyBorder="1" applyAlignment="1">
      <alignment horizontal="center" vertical="center"/>
    </xf>
    <xf numFmtId="38" fontId="22" fillId="2" borderId="33" xfId="1" applyFont="1" applyFill="1" applyBorder="1" applyAlignment="1">
      <alignment horizontal="left" vertical="center"/>
    </xf>
    <xf numFmtId="38" fontId="22" fillId="2" borderId="0" xfId="1" applyFont="1" applyFill="1" applyBorder="1" applyAlignment="1">
      <alignment horizontal="left" vertical="center"/>
    </xf>
    <xf numFmtId="38" fontId="22" fillId="2" borderId="34" xfId="1" applyFont="1" applyFill="1" applyBorder="1" applyAlignment="1">
      <alignment horizontal="left" vertical="center"/>
    </xf>
    <xf numFmtId="38" fontId="22" fillId="2" borderId="45" xfId="1" applyFont="1" applyFill="1" applyBorder="1" applyAlignment="1">
      <alignment horizontal="left" vertical="center" shrinkToFit="1"/>
    </xf>
    <xf numFmtId="38" fontId="22" fillId="2" borderId="3" xfId="1" applyFont="1" applyFill="1" applyBorder="1" applyAlignment="1">
      <alignment horizontal="left" vertical="center" shrinkToFit="1"/>
    </xf>
    <xf numFmtId="38" fontId="22" fillId="2" borderId="67" xfId="1" applyFont="1" applyFill="1" applyBorder="1" applyAlignment="1">
      <alignment horizontal="left" vertical="center" shrinkToFit="1"/>
    </xf>
    <xf numFmtId="38" fontId="4" fillId="0" borderId="18" xfId="1" applyFont="1" applyBorder="1" applyAlignment="1">
      <alignment horizontal="center" vertical="center" textRotation="255"/>
    </xf>
    <xf numFmtId="38" fontId="4" fillId="0" borderId="23" xfId="1" applyFont="1" applyBorder="1" applyAlignment="1">
      <alignment horizontal="center" vertical="center" textRotation="255"/>
    </xf>
    <xf numFmtId="38" fontId="4" fillId="0" borderId="20" xfId="1" applyFont="1" applyBorder="1" applyAlignment="1">
      <alignment horizontal="center" vertical="center" textRotation="255"/>
    </xf>
    <xf numFmtId="38" fontId="5" fillId="2" borderId="9" xfId="1" applyFont="1" applyFill="1" applyBorder="1" applyAlignment="1">
      <alignment horizontal="center" vertical="center"/>
    </xf>
    <xf numFmtId="38" fontId="4" fillId="4" borderId="0" xfId="1" applyFont="1" applyFill="1" applyAlignment="1">
      <alignment horizontal="center" vertical="center"/>
    </xf>
    <xf numFmtId="38" fontId="22" fillId="4" borderId="0" xfId="1" applyFont="1" applyFill="1" applyAlignment="1">
      <alignment horizontal="center" vertical="center"/>
    </xf>
    <xf numFmtId="38" fontId="4" fillId="0" borderId="45" xfId="1" applyFont="1" applyBorder="1" applyAlignment="1">
      <alignment horizontal="center" vertical="center"/>
    </xf>
    <xf numFmtId="38" fontId="4" fillId="0" borderId="3" xfId="1" applyFont="1" applyBorder="1" applyAlignment="1">
      <alignment horizontal="center" vertical="center"/>
    </xf>
    <xf numFmtId="38" fontId="4" fillId="0" borderId="4" xfId="1" applyFont="1" applyBorder="1" applyAlignment="1">
      <alignment horizontal="center" vertical="center"/>
    </xf>
    <xf numFmtId="187" fontId="4" fillId="2" borderId="99" xfId="1" applyNumberFormat="1" applyFont="1" applyFill="1" applyBorder="1" applyAlignment="1">
      <alignment horizontal="center" vertical="center"/>
    </xf>
    <xf numFmtId="187" fontId="4" fillId="2" borderId="97" xfId="1" applyNumberFormat="1" applyFont="1" applyFill="1" applyBorder="1" applyAlignment="1">
      <alignment horizontal="center" vertical="center"/>
    </xf>
    <xf numFmtId="38" fontId="5" fillId="2" borderId="97" xfId="1" applyFont="1" applyFill="1" applyBorder="1" applyAlignment="1">
      <alignment horizontal="center" vertical="center"/>
    </xf>
    <xf numFmtId="38" fontId="4" fillId="0" borderId="96" xfId="1" applyFont="1" applyBorder="1" applyAlignment="1">
      <alignment horizontal="center" vertical="center"/>
    </xf>
    <xf numFmtId="38" fontId="4" fillId="0" borderId="47" xfId="1" applyFont="1" applyBorder="1" applyAlignment="1">
      <alignment horizontal="center" vertical="center"/>
    </xf>
    <xf numFmtId="38" fontId="5" fillId="4" borderId="96" xfId="1" applyFont="1" applyFill="1" applyBorder="1" applyAlignment="1">
      <alignment horizontal="center" vertical="center"/>
    </xf>
    <xf numFmtId="38" fontId="5" fillId="4" borderId="47" xfId="1" applyFont="1" applyFill="1" applyBorder="1" applyAlignment="1">
      <alignment horizontal="center" vertical="center"/>
    </xf>
    <xf numFmtId="38" fontId="5" fillId="4" borderId="48" xfId="1" applyFont="1" applyFill="1" applyBorder="1" applyAlignment="1">
      <alignment horizontal="center" vertical="center"/>
    </xf>
    <xf numFmtId="38" fontId="5" fillId="4" borderId="95" xfId="1" applyFont="1" applyFill="1" applyBorder="1" applyAlignment="1">
      <alignment horizontal="center" vertical="center"/>
    </xf>
    <xf numFmtId="38" fontId="5" fillId="4" borderId="94" xfId="1" applyFont="1" applyFill="1" applyBorder="1" applyAlignment="1">
      <alignment horizontal="center" vertical="center"/>
    </xf>
    <xf numFmtId="38" fontId="5" fillId="4" borderId="79" xfId="1" applyFont="1" applyFill="1" applyBorder="1" applyAlignment="1">
      <alignment horizontal="center" vertical="center"/>
    </xf>
    <xf numFmtId="184" fontId="5" fillId="4" borderId="26" xfId="1" applyNumberFormat="1" applyFont="1" applyFill="1" applyBorder="1" applyAlignment="1">
      <alignment horizontal="center" vertical="center"/>
    </xf>
    <xf numFmtId="184" fontId="5" fillId="4" borderId="94" xfId="1" applyNumberFormat="1" applyFont="1" applyFill="1" applyBorder="1" applyAlignment="1">
      <alignment horizontal="center" vertical="center"/>
    </xf>
    <xf numFmtId="184" fontId="5" fillId="4" borderId="79" xfId="1" applyNumberFormat="1" applyFont="1" applyFill="1" applyBorder="1" applyAlignment="1">
      <alignment horizontal="center" vertical="center"/>
    </xf>
    <xf numFmtId="183" fontId="5" fillId="4" borderId="26" xfId="1" applyNumberFormat="1" applyFont="1" applyFill="1" applyBorder="1" applyAlignment="1">
      <alignment horizontal="center" vertical="center"/>
    </xf>
    <xf numFmtId="183" fontId="5" fillId="4" borderId="94" xfId="1" applyNumberFormat="1" applyFont="1" applyFill="1" applyBorder="1" applyAlignment="1">
      <alignment horizontal="center" vertical="center"/>
    </xf>
    <xf numFmtId="183" fontId="5" fillId="4" borderId="93" xfId="1" applyNumberFormat="1" applyFont="1" applyFill="1" applyBorder="1" applyAlignment="1">
      <alignment horizontal="center" vertical="center"/>
    </xf>
    <xf numFmtId="38" fontId="4" fillId="0" borderId="30" xfId="1" applyFont="1" applyBorder="1" applyAlignment="1">
      <alignment horizontal="center" vertical="center"/>
    </xf>
    <xf numFmtId="38" fontId="4" fillId="2" borderId="31" xfId="1" applyFont="1" applyFill="1" applyBorder="1" applyAlignment="1">
      <alignment horizontal="center" vertical="center"/>
    </xf>
    <xf numFmtId="38" fontId="4" fillId="2" borderId="32" xfId="1" applyFont="1" applyFill="1" applyBorder="1" applyAlignment="1">
      <alignment horizontal="center" vertical="center"/>
    </xf>
    <xf numFmtId="38" fontId="4" fillId="2" borderId="14" xfId="1" applyFont="1" applyFill="1" applyBorder="1" applyAlignment="1">
      <alignment horizontal="center" vertical="center"/>
    </xf>
    <xf numFmtId="38" fontId="4" fillId="2" borderId="15" xfId="1" applyFont="1" applyFill="1" applyBorder="1" applyAlignment="1">
      <alignment horizontal="center" vertical="center"/>
    </xf>
    <xf numFmtId="38" fontId="4" fillId="0" borderId="8" xfId="1" applyFont="1" applyBorder="1" applyAlignment="1">
      <alignment horizontal="center" vertical="center"/>
    </xf>
    <xf numFmtId="38" fontId="4" fillId="0" borderId="9" xfId="1" applyFont="1" applyBorder="1" applyAlignment="1">
      <alignment horizontal="center" vertical="center"/>
    </xf>
    <xf numFmtId="38" fontId="4" fillId="0" borderId="10" xfId="1" applyFont="1" applyBorder="1" applyAlignment="1">
      <alignment horizontal="center" vertical="center"/>
    </xf>
    <xf numFmtId="38" fontId="4" fillId="0" borderId="35" xfId="1" applyFont="1" applyBorder="1" applyAlignment="1">
      <alignment horizontal="center" vertical="center"/>
    </xf>
    <xf numFmtId="182" fontId="4" fillId="2" borderId="36" xfId="1" applyNumberFormat="1" applyFont="1" applyFill="1" applyBorder="1" applyAlignment="1">
      <alignment horizontal="center" vertical="center"/>
    </xf>
    <xf numFmtId="182" fontId="4" fillId="2" borderId="39" xfId="1" applyNumberFormat="1" applyFont="1" applyFill="1" applyBorder="1" applyAlignment="1">
      <alignment horizontal="center" vertical="center"/>
    </xf>
    <xf numFmtId="182" fontId="4" fillId="2" borderId="37" xfId="1" applyNumberFormat="1" applyFont="1" applyFill="1" applyBorder="1" applyAlignment="1">
      <alignment horizontal="center" vertical="center"/>
    </xf>
    <xf numFmtId="182" fontId="4" fillId="2" borderId="40" xfId="1" applyNumberFormat="1" applyFont="1" applyFill="1" applyBorder="1" applyAlignment="1">
      <alignment horizontal="center" vertical="center"/>
    </xf>
    <xf numFmtId="38" fontId="5" fillId="0" borderId="1" xfId="1" applyFont="1" applyBorder="1" applyAlignment="1">
      <alignment horizontal="center" vertical="center"/>
    </xf>
    <xf numFmtId="38" fontId="5" fillId="0" borderId="24" xfId="1" applyFont="1" applyBorder="1" applyAlignment="1">
      <alignment horizontal="center" vertical="center"/>
    </xf>
    <xf numFmtId="38" fontId="5" fillId="0" borderId="2" xfId="1" applyFont="1" applyBorder="1" applyAlignment="1">
      <alignment horizontal="center" vertical="center"/>
    </xf>
    <xf numFmtId="38" fontId="5" fillId="0" borderId="28" xfId="1" applyFont="1" applyBorder="1" applyAlignment="1">
      <alignment horizontal="center" vertical="center"/>
    </xf>
    <xf numFmtId="38" fontId="7" fillId="0" borderId="18" xfId="1" applyFont="1" applyBorder="1" applyAlignment="1">
      <alignment horizontal="center" vertical="center" textRotation="255"/>
    </xf>
    <xf numFmtId="38" fontId="7" fillId="0" borderId="23" xfId="1" applyFont="1" applyBorder="1" applyAlignment="1">
      <alignment horizontal="center" vertical="center" textRotation="255"/>
    </xf>
    <xf numFmtId="38" fontId="7" fillId="0" borderId="20" xfId="1" applyFont="1" applyBorder="1" applyAlignment="1">
      <alignment horizontal="center" vertical="center" textRotation="255"/>
    </xf>
    <xf numFmtId="38" fontId="4" fillId="0" borderId="22" xfId="1" applyFont="1" applyBorder="1" applyAlignment="1">
      <alignment horizontal="center" vertical="center"/>
    </xf>
    <xf numFmtId="38" fontId="4" fillId="2" borderId="1" xfId="1" applyFont="1" applyFill="1" applyBorder="1" applyAlignment="1">
      <alignment vertical="center"/>
    </xf>
    <xf numFmtId="177" fontId="11" fillId="0" borderId="32" xfId="1" applyNumberFormat="1" applyFont="1" applyBorder="1" applyAlignment="1">
      <alignment horizontal="center" vertical="center" shrinkToFit="1"/>
    </xf>
    <xf numFmtId="177" fontId="11" fillId="0" borderId="15" xfId="1" applyNumberFormat="1" applyFont="1" applyBorder="1" applyAlignment="1">
      <alignment horizontal="center" vertical="center" shrinkToFit="1"/>
    </xf>
    <xf numFmtId="1" fontId="20" fillId="2" borderId="30" xfId="1" applyNumberFormat="1" applyFont="1" applyFill="1" applyBorder="1" applyAlignment="1">
      <alignment horizontal="center" vertical="center" shrinkToFit="1"/>
    </xf>
    <xf numFmtId="1" fontId="20" fillId="2" borderId="16" xfId="1" applyNumberFormat="1" applyFont="1" applyFill="1" applyBorder="1" applyAlignment="1">
      <alignment horizontal="center" vertical="center" shrinkToFit="1"/>
    </xf>
    <xf numFmtId="38" fontId="4" fillId="2" borderId="1" xfId="1" applyFont="1" applyFill="1" applyBorder="1" applyAlignment="1">
      <alignment horizontal="center" vertical="center"/>
    </xf>
    <xf numFmtId="38" fontId="4" fillId="0" borderId="13" xfId="1" applyFont="1" applyBorder="1" applyAlignment="1">
      <alignment horizontal="center" vertical="center"/>
    </xf>
    <xf numFmtId="38" fontId="4" fillId="0" borderId="14" xfId="1" applyFont="1" applyBorder="1" applyAlignment="1">
      <alignment horizontal="center" vertical="center"/>
    </xf>
    <xf numFmtId="38" fontId="5" fillId="2" borderId="11" xfId="1" applyFont="1" applyFill="1" applyBorder="1" applyAlignment="1">
      <alignment horizontal="center" vertical="center"/>
    </xf>
    <xf numFmtId="38" fontId="5" fillId="2" borderId="16" xfId="1" applyFont="1" applyFill="1" applyBorder="1" applyAlignment="1">
      <alignment horizontal="center" vertical="center"/>
    </xf>
    <xf numFmtId="38" fontId="5" fillId="2" borderId="14" xfId="1" applyFont="1" applyFill="1" applyBorder="1" applyAlignment="1">
      <alignment horizontal="center" vertical="center"/>
    </xf>
    <xf numFmtId="38" fontId="5" fillId="0" borderId="12" xfId="1" applyFont="1" applyBorder="1" applyAlignment="1">
      <alignment horizontal="center" vertical="center"/>
    </xf>
    <xf numFmtId="38" fontId="5" fillId="0" borderId="17" xfId="1" applyFont="1" applyBorder="1" applyAlignment="1">
      <alignment horizontal="center" vertical="center"/>
    </xf>
    <xf numFmtId="38" fontId="4" fillId="0" borderId="49" xfId="1" applyFont="1" applyBorder="1" applyAlignment="1">
      <alignment vertical="center"/>
    </xf>
    <xf numFmtId="38" fontId="4" fillId="0" borderId="50" xfId="1" applyFont="1" applyBorder="1" applyAlignment="1">
      <alignment vertical="center"/>
    </xf>
    <xf numFmtId="38" fontId="4" fillId="0" borderId="101" xfId="1" applyFont="1" applyBorder="1" applyAlignment="1">
      <alignment vertical="center"/>
    </xf>
    <xf numFmtId="38" fontId="4" fillId="0" borderId="46" xfId="1" applyFont="1" applyBorder="1" applyAlignment="1">
      <alignment vertical="center"/>
    </xf>
    <xf numFmtId="38" fontId="4" fillId="0" borderId="47" xfId="1" applyFont="1" applyBorder="1" applyAlignment="1">
      <alignment vertical="center"/>
    </xf>
    <xf numFmtId="38" fontId="4" fillId="0" borderId="48" xfId="1" applyFont="1" applyBorder="1" applyAlignment="1">
      <alignment vertical="center"/>
    </xf>
    <xf numFmtId="38" fontId="4" fillId="0" borderId="27" xfId="1" applyFont="1" applyBorder="1" applyAlignment="1">
      <alignment horizontal="center" vertical="center"/>
    </xf>
    <xf numFmtId="38" fontId="4" fillId="0" borderId="29" xfId="1" applyFont="1" applyBorder="1" applyAlignment="1">
      <alignment horizontal="center" vertical="center"/>
    </xf>
    <xf numFmtId="38" fontId="4" fillId="0" borderId="25" xfId="1" applyFont="1" applyBorder="1" applyAlignment="1">
      <alignment horizontal="center" vertical="center"/>
    </xf>
    <xf numFmtId="38" fontId="4" fillId="0" borderId="49" xfId="1" applyFont="1" applyBorder="1" applyAlignment="1">
      <alignment horizontal="center" vertical="center"/>
    </xf>
    <xf numFmtId="38" fontId="4" fillId="0" borderId="50" xfId="1" applyFont="1" applyBorder="1" applyAlignment="1">
      <alignment horizontal="center" vertical="center"/>
    </xf>
    <xf numFmtId="38" fontId="4" fillId="0" borderId="100" xfId="1" applyFont="1" applyBorder="1" applyAlignment="1">
      <alignment horizontal="center" vertical="center"/>
    </xf>
    <xf numFmtId="38" fontId="4" fillId="0" borderId="64" xfId="1" applyFont="1" applyBorder="1" applyAlignment="1">
      <alignment horizontal="center" vertical="center"/>
    </xf>
    <xf numFmtId="38" fontId="4" fillId="0" borderId="24" xfId="1" applyFont="1" applyBorder="1" applyAlignment="1">
      <alignment horizontal="center" vertical="center"/>
    </xf>
    <xf numFmtId="38" fontId="4" fillId="0" borderId="1" xfId="1" applyFont="1" applyBorder="1" applyAlignment="1">
      <alignment vertical="center"/>
    </xf>
    <xf numFmtId="38" fontId="4" fillId="0" borderId="43" xfId="1" applyFont="1" applyBorder="1" applyAlignment="1">
      <alignment horizontal="center" vertical="center"/>
    </xf>
    <xf numFmtId="38" fontId="4" fillId="0" borderId="26" xfId="1" applyFont="1" applyBorder="1" applyAlignment="1">
      <alignment horizontal="center" vertical="center"/>
    </xf>
    <xf numFmtId="38" fontId="5" fillId="2" borderId="31" xfId="1" applyFont="1" applyFill="1" applyBorder="1" applyAlignment="1">
      <alignment vertical="center"/>
    </xf>
    <xf numFmtId="38" fontId="5" fillId="2" borderId="32" xfId="1" applyFont="1" applyFill="1" applyBorder="1" applyAlignment="1">
      <alignment vertical="center"/>
    </xf>
    <xf numFmtId="38" fontId="5" fillId="2" borderId="14" xfId="1" applyFont="1" applyFill="1" applyBorder="1" applyAlignment="1">
      <alignment vertical="center"/>
    </xf>
    <xf numFmtId="38" fontId="5" fillId="2" borderId="15" xfId="1" applyFont="1" applyFill="1" applyBorder="1" applyAlignment="1">
      <alignment vertical="center"/>
    </xf>
    <xf numFmtId="38" fontId="5" fillId="0" borderId="27" xfId="1" applyFont="1" applyBorder="1" applyAlignment="1">
      <alignment horizontal="center" vertical="center"/>
    </xf>
    <xf numFmtId="38" fontId="5" fillId="0" borderId="29" xfId="1" applyFont="1" applyBorder="1" applyAlignment="1">
      <alignment horizontal="center" vertical="center"/>
    </xf>
    <xf numFmtId="38" fontId="5" fillId="0" borderId="21" xfId="1" applyFont="1" applyBorder="1" applyAlignment="1">
      <alignment horizontal="center" vertical="center"/>
    </xf>
    <xf numFmtId="38" fontId="5" fillId="0" borderId="25" xfId="1" applyFont="1" applyBorder="1" applyAlignment="1">
      <alignment horizontal="center" vertical="center"/>
    </xf>
    <xf numFmtId="38" fontId="4" fillId="0" borderId="52" xfId="1" applyFont="1" applyBorder="1" applyAlignment="1">
      <alignment horizontal="center" vertical="center"/>
    </xf>
    <xf numFmtId="38" fontId="4" fillId="0" borderId="53" xfId="1" applyFont="1" applyBorder="1" applyAlignment="1">
      <alignment horizontal="center" vertical="center"/>
    </xf>
    <xf numFmtId="38" fontId="11" fillId="2" borderId="11" xfId="1" applyFont="1" applyFill="1" applyBorder="1" applyAlignment="1">
      <alignment vertical="center" shrinkToFit="1"/>
    </xf>
    <xf numFmtId="38" fontId="11" fillId="2" borderId="9" xfId="1" applyFont="1" applyFill="1" applyBorder="1" applyAlignment="1">
      <alignment vertical="center" shrinkToFit="1"/>
    </xf>
    <xf numFmtId="38" fontId="11" fillId="2" borderId="12" xfId="1" applyFont="1" applyFill="1" applyBorder="1" applyAlignment="1">
      <alignment vertical="center" shrinkToFit="1"/>
    </xf>
    <xf numFmtId="38" fontId="4" fillId="0" borderId="19" xfId="1" applyFont="1" applyBorder="1" applyAlignment="1">
      <alignment horizontal="center" vertical="center" wrapText="1"/>
    </xf>
    <xf numFmtId="38" fontId="4" fillId="0" borderId="1" xfId="1" applyFont="1" applyBorder="1" applyAlignment="1">
      <alignment horizontal="center" vertical="center" wrapText="1"/>
    </xf>
    <xf numFmtId="182" fontId="4" fillId="2" borderId="38" xfId="1" applyNumberFormat="1" applyFont="1" applyFill="1" applyBorder="1" applyAlignment="1">
      <alignment horizontal="center" vertical="center"/>
    </xf>
    <xf numFmtId="182" fontId="4" fillId="2" borderId="41" xfId="1" applyNumberFormat="1" applyFont="1" applyFill="1" applyBorder="1" applyAlignment="1">
      <alignment horizontal="center" vertical="center"/>
    </xf>
    <xf numFmtId="38" fontId="4" fillId="0" borderId="9" xfId="1" applyFont="1" applyBorder="1" applyAlignment="1">
      <alignment horizontal="center" vertical="center" wrapText="1"/>
    </xf>
    <xf numFmtId="38" fontId="4" fillId="0" borderId="0" xfId="1" applyFont="1" applyBorder="1" applyAlignment="1">
      <alignment horizontal="center" vertical="center" wrapText="1"/>
    </xf>
    <xf numFmtId="38" fontId="4" fillId="0" borderId="14" xfId="1" applyFont="1" applyBorder="1" applyAlignment="1">
      <alignment horizontal="center" vertical="center" wrapText="1"/>
    </xf>
    <xf numFmtId="38" fontId="11" fillId="2" borderId="33" xfId="1" applyFont="1" applyFill="1" applyBorder="1" applyAlignment="1">
      <alignment vertical="center" shrinkToFit="1"/>
    </xf>
    <xf numFmtId="38" fontId="11" fillId="2" borderId="0" xfId="1" applyFont="1" applyFill="1" applyBorder="1" applyAlignment="1">
      <alignment vertical="center" shrinkToFit="1"/>
    </xf>
    <xf numFmtId="38" fontId="11" fillId="2" borderId="34" xfId="1" applyFont="1" applyFill="1" applyBorder="1" applyAlignment="1">
      <alignment vertical="center" shrinkToFit="1"/>
    </xf>
    <xf numFmtId="38" fontId="4" fillId="0" borderId="42" xfId="1" applyFont="1" applyBorder="1" applyAlignment="1">
      <alignment horizontal="center" vertical="center"/>
    </xf>
    <xf numFmtId="38" fontId="4" fillId="0" borderId="6" xfId="1" applyFont="1" applyBorder="1" applyAlignment="1">
      <alignment horizontal="center" vertical="center"/>
    </xf>
    <xf numFmtId="38" fontId="4" fillId="2" borderId="5" xfId="1" applyFont="1" applyFill="1" applyBorder="1" applyAlignment="1">
      <alignment horizontal="center" vertical="center"/>
    </xf>
    <xf numFmtId="38" fontId="4" fillId="2" borderId="6" xfId="1" applyFont="1" applyFill="1" applyBorder="1" applyAlignment="1">
      <alignment horizontal="center" vertical="center"/>
    </xf>
    <xf numFmtId="38" fontId="4" fillId="2" borderId="7" xfId="1" applyFont="1" applyFill="1" applyBorder="1" applyAlignment="1">
      <alignment horizontal="center" vertical="center"/>
    </xf>
    <xf numFmtId="38" fontId="4" fillId="2" borderId="16" xfId="1" applyFont="1" applyFill="1" applyBorder="1" applyAlignment="1">
      <alignment horizontal="center" vertical="center"/>
    </xf>
    <xf numFmtId="38" fontId="9" fillId="2" borderId="46" xfId="1" applyFont="1" applyFill="1" applyBorder="1" applyAlignment="1">
      <alignment horizontal="center" vertical="center"/>
    </xf>
    <xf numFmtId="38" fontId="9" fillId="2" borderId="47" xfId="1" applyFont="1" applyFill="1" applyBorder="1" applyAlignment="1">
      <alignment horizontal="center" vertical="center"/>
    </xf>
    <xf numFmtId="38" fontId="11" fillId="2" borderId="45" xfId="1" applyFont="1" applyFill="1" applyBorder="1" applyAlignment="1">
      <alignment vertical="center" shrinkToFit="1"/>
    </xf>
    <xf numFmtId="38" fontId="11" fillId="2" borderId="3" xfId="1" applyFont="1" applyFill="1" applyBorder="1" applyAlignment="1">
      <alignment vertical="center" shrinkToFit="1"/>
    </xf>
    <xf numFmtId="38" fontId="11" fillId="2" borderId="67" xfId="1" applyFont="1" applyFill="1" applyBorder="1" applyAlignment="1">
      <alignment vertical="center" shrinkToFit="1"/>
    </xf>
    <xf numFmtId="38" fontId="4" fillId="0" borderId="30" xfId="1" applyFont="1" applyBorder="1" applyAlignment="1">
      <alignment horizontal="right" vertical="center"/>
    </xf>
    <xf numFmtId="38" fontId="4" fillId="0" borderId="31" xfId="1" applyFont="1" applyBorder="1" applyAlignment="1">
      <alignment horizontal="right" vertical="center"/>
    </xf>
    <xf numFmtId="38" fontId="4" fillId="0" borderId="32" xfId="1" applyFont="1" applyBorder="1" applyAlignment="1">
      <alignment horizontal="right" vertical="center"/>
    </xf>
    <xf numFmtId="38" fontId="4" fillId="0" borderId="16" xfId="1" applyFont="1" applyBorder="1" applyAlignment="1">
      <alignment horizontal="right" vertical="center"/>
    </xf>
    <xf numFmtId="38" fontId="4" fillId="0" borderId="14" xfId="1" applyFont="1" applyBorder="1" applyAlignment="1">
      <alignment horizontal="right" vertical="center"/>
    </xf>
    <xf numFmtId="38" fontId="4" fillId="0" borderId="15" xfId="1" applyFont="1" applyBorder="1" applyAlignment="1">
      <alignment horizontal="right" vertical="center"/>
    </xf>
    <xf numFmtId="176" fontId="9" fillId="2" borderId="47" xfId="1" applyNumberFormat="1" applyFont="1" applyFill="1" applyBorder="1" applyAlignment="1">
      <alignment horizontal="right" vertical="center"/>
    </xf>
    <xf numFmtId="38" fontId="9" fillId="2" borderId="50" xfId="1" applyFont="1" applyFill="1" applyBorder="1" applyAlignment="1">
      <alignment horizontal="center" vertical="center"/>
    </xf>
    <xf numFmtId="38" fontId="13" fillId="4" borderId="46" xfId="1" applyFont="1" applyFill="1" applyBorder="1" applyAlignment="1">
      <alignment horizontal="center" vertical="center" shrinkToFit="1"/>
    </xf>
    <xf numFmtId="38" fontId="13" fillId="4" borderId="47" xfId="1" applyFont="1" applyFill="1" applyBorder="1" applyAlignment="1">
      <alignment horizontal="center" vertical="center" shrinkToFit="1"/>
    </xf>
    <xf numFmtId="38" fontId="13" fillId="4" borderId="48" xfId="1" applyFont="1" applyFill="1" applyBorder="1" applyAlignment="1">
      <alignment horizontal="center" vertical="center" shrinkToFit="1"/>
    </xf>
    <xf numFmtId="178" fontId="11" fillId="4" borderId="46" xfId="1" applyNumberFormat="1" applyFont="1" applyFill="1" applyBorder="1" applyAlignment="1">
      <alignment horizontal="center" vertical="center"/>
    </xf>
    <xf numFmtId="178" fontId="11" fillId="4" borderId="48" xfId="1" applyNumberFormat="1" applyFont="1" applyFill="1" applyBorder="1" applyAlignment="1">
      <alignment horizontal="center" vertical="center"/>
    </xf>
    <xf numFmtId="178" fontId="11" fillId="4" borderId="102" xfId="1" applyNumberFormat="1" applyFont="1" applyFill="1" applyBorder="1" applyAlignment="1">
      <alignment horizontal="center" vertical="center"/>
    </xf>
    <xf numFmtId="180" fontId="11" fillId="2" borderId="69" xfId="1" applyNumberFormat="1" applyFont="1" applyFill="1" applyBorder="1" applyAlignment="1">
      <alignment horizontal="right" vertical="center"/>
    </xf>
    <xf numFmtId="180" fontId="11" fillId="2" borderId="68" xfId="1" applyNumberFormat="1" applyFont="1" applyFill="1" applyBorder="1" applyAlignment="1">
      <alignment horizontal="right" vertical="center"/>
    </xf>
    <xf numFmtId="38" fontId="11" fillId="2" borderId="84" xfId="1" applyFont="1" applyFill="1" applyBorder="1" applyAlignment="1">
      <alignment horizontal="right" vertical="center"/>
    </xf>
    <xf numFmtId="38" fontId="11" fillId="2" borderId="48" xfId="1" applyFont="1" applyFill="1" applyBorder="1" applyAlignment="1">
      <alignment horizontal="right" vertical="center"/>
    </xf>
    <xf numFmtId="38" fontId="11" fillId="0" borderId="46" xfId="1" applyFont="1" applyFill="1" applyBorder="1" applyAlignment="1">
      <alignment horizontal="center" vertical="center" shrinkToFit="1"/>
    </xf>
    <xf numFmtId="38" fontId="11" fillId="0" borderId="48" xfId="1" applyFont="1" applyFill="1" applyBorder="1" applyAlignment="1">
      <alignment horizontal="center" vertical="center" shrinkToFit="1"/>
    </xf>
    <xf numFmtId="38" fontId="11" fillId="0" borderId="64" xfId="1" applyFont="1" applyFill="1" applyBorder="1" applyAlignment="1">
      <alignment horizontal="center" vertical="center" shrinkToFit="1"/>
    </xf>
    <xf numFmtId="38" fontId="4" fillId="2" borderId="36" xfId="1" applyFont="1" applyFill="1" applyBorder="1" applyAlignment="1">
      <alignment horizontal="center" vertical="center"/>
    </xf>
    <xf numFmtId="38" fontId="4" fillId="2" borderId="39" xfId="1" applyFont="1" applyFill="1" applyBorder="1" applyAlignment="1">
      <alignment horizontal="center" vertical="center"/>
    </xf>
    <xf numFmtId="38" fontId="4" fillId="2" borderId="37" xfId="1" applyFont="1" applyFill="1" applyBorder="1" applyAlignment="1">
      <alignment horizontal="center" vertical="center"/>
    </xf>
    <xf numFmtId="38" fontId="4" fillId="2" borderId="40" xfId="1" applyFont="1" applyFill="1" applyBorder="1" applyAlignment="1">
      <alignment horizontal="center" vertical="center"/>
    </xf>
    <xf numFmtId="0" fontId="11" fillId="2" borderId="33" xfId="1" applyNumberFormat="1" applyFont="1" applyFill="1" applyBorder="1" applyAlignment="1">
      <alignment vertical="center" shrinkToFit="1"/>
    </xf>
    <xf numFmtId="0" fontId="11" fillId="2" borderId="0" xfId="1" applyNumberFormat="1" applyFont="1" applyFill="1" applyBorder="1" applyAlignment="1">
      <alignment vertical="center" shrinkToFit="1"/>
    </xf>
    <xf numFmtId="0" fontId="11" fillId="2" borderId="34" xfId="1" applyNumberFormat="1" applyFont="1" applyFill="1" applyBorder="1" applyAlignment="1">
      <alignment vertical="center" shrinkToFit="1"/>
    </xf>
    <xf numFmtId="38" fontId="18" fillId="0" borderId="0" xfId="1" applyFont="1" applyBorder="1" applyAlignment="1">
      <alignment horizontal="center" vertical="center"/>
    </xf>
    <xf numFmtId="38" fontId="4" fillId="0" borderId="81" xfId="1" applyFont="1" applyBorder="1" applyAlignment="1">
      <alignment horizontal="center" vertical="center"/>
    </xf>
    <xf numFmtId="38" fontId="4" fillId="0" borderId="0" xfId="1" applyFont="1" applyBorder="1" applyAlignment="1">
      <alignment horizontal="center" vertical="center"/>
    </xf>
    <xf numFmtId="38" fontId="11" fillId="2" borderId="5" xfId="1" applyFont="1" applyFill="1" applyBorder="1" applyAlignment="1">
      <alignment horizontal="center" vertical="center" shrinkToFit="1"/>
    </xf>
    <xf numFmtId="38" fontId="11" fillId="2" borderId="6" xfId="1" applyFont="1" applyFill="1" applyBorder="1" applyAlignment="1">
      <alignment horizontal="center" vertical="center" shrinkToFit="1"/>
    </xf>
    <xf numFmtId="38" fontId="11" fillId="2" borderId="33" xfId="1" applyFont="1" applyFill="1" applyBorder="1" applyAlignment="1">
      <alignment horizontal="center" vertical="center" shrinkToFit="1"/>
    </xf>
    <xf numFmtId="38" fontId="11" fillId="2" borderId="0" xfId="1" applyFont="1" applyFill="1" applyBorder="1" applyAlignment="1">
      <alignment horizontal="center" vertical="center" shrinkToFit="1"/>
    </xf>
    <xf numFmtId="38" fontId="4" fillId="2" borderId="38" xfId="1" applyFont="1" applyFill="1" applyBorder="1" applyAlignment="1">
      <alignment horizontal="center" vertical="center"/>
    </xf>
    <xf numFmtId="38" fontId="4" fillId="2" borderId="41" xfId="1" applyFont="1" applyFill="1" applyBorder="1" applyAlignment="1">
      <alignment horizontal="center" vertical="center"/>
    </xf>
    <xf numFmtId="38" fontId="4" fillId="0" borderId="11" xfId="1" applyFont="1" applyBorder="1" applyAlignment="1">
      <alignment horizontal="center" vertical="center" wrapText="1"/>
    </xf>
    <xf numFmtId="38" fontId="4" fillId="0" borderId="10" xfId="1" applyFont="1" applyBorder="1" applyAlignment="1">
      <alignment horizontal="center" vertical="center" wrapText="1"/>
    </xf>
    <xf numFmtId="38" fontId="4" fillId="0" borderId="33" xfId="1" applyFont="1" applyBorder="1" applyAlignment="1">
      <alignment horizontal="center" vertical="center" wrapText="1"/>
    </xf>
    <xf numFmtId="38" fontId="4" fillId="0" borderId="44"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3" xfId="1" applyFont="1" applyBorder="1" applyAlignment="1">
      <alignment horizontal="center" vertical="center" wrapText="1"/>
    </xf>
    <xf numFmtId="38" fontId="4" fillId="0" borderId="4" xfId="1" applyFont="1" applyBorder="1" applyAlignment="1">
      <alignment horizontal="center" vertical="center" wrapText="1"/>
    </xf>
    <xf numFmtId="38" fontId="16" fillId="0" borderId="9" xfId="1" applyFont="1" applyBorder="1" applyAlignment="1">
      <alignment horizontal="center" vertical="center"/>
    </xf>
    <xf numFmtId="38" fontId="16" fillId="0" borderId="10" xfId="1" applyFont="1" applyBorder="1" applyAlignment="1">
      <alignment horizontal="center" vertical="center"/>
    </xf>
    <xf numFmtId="38" fontId="16" fillId="0" borderId="11" xfId="1" applyFont="1" applyBorder="1" applyAlignment="1">
      <alignment horizontal="center" vertical="center"/>
    </xf>
    <xf numFmtId="38" fontId="16" fillId="0" borderId="74" xfId="1" applyFont="1" applyBorder="1" applyAlignment="1">
      <alignment horizontal="center" vertical="center" shrinkToFit="1"/>
    </xf>
    <xf numFmtId="38" fontId="4" fillId="0" borderId="79" xfId="1" applyFont="1" applyBorder="1" applyAlignment="1">
      <alignment horizontal="center" vertical="center"/>
    </xf>
    <xf numFmtId="38" fontId="4" fillId="0" borderId="80" xfId="1" applyFont="1" applyBorder="1" applyAlignment="1">
      <alignment horizontal="center" vertical="center"/>
    </xf>
    <xf numFmtId="38" fontId="4" fillId="0" borderId="74" xfId="1" applyFont="1" applyBorder="1" applyAlignment="1">
      <alignment horizontal="center" vertical="center"/>
    </xf>
    <xf numFmtId="38" fontId="16" fillId="0" borderId="12" xfId="1" applyFont="1" applyBorder="1" applyAlignment="1">
      <alignment horizontal="center" vertical="center"/>
    </xf>
    <xf numFmtId="38" fontId="15" fillId="0" borderId="74" xfId="1" applyFont="1" applyBorder="1" applyAlignment="1">
      <alignment horizontal="center" vertical="center" shrinkToFit="1"/>
    </xf>
    <xf numFmtId="38" fontId="15" fillId="0" borderId="21" xfId="1" applyFont="1" applyBorder="1" applyAlignment="1">
      <alignment horizontal="center" vertical="center"/>
    </xf>
    <xf numFmtId="38" fontId="15" fillId="0" borderId="26" xfId="1" applyFont="1" applyBorder="1" applyAlignment="1">
      <alignment horizontal="center" vertical="center"/>
    </xf>
    <xf numFmtId="38" fontId="16" fillId="0" borderId="18" xfId="1" applyFont="1" applyBorder="1" applyAlignment="1">
      <alignment horizontal="center" vertical="center" textRotation="255"/>
    </xf>
    <xf numFmtId="38" fontId="16" fillId="0" borderId="20" xfId="1" applyFont="1" applyBorder="1" applyAlignment="1">
      <alignment horizontal="center" vertical="center" textRotation="255"/>
    </xf>
    <xf numFmtId="38" fontId="16" fillId="0" borderId="19" xfId="1" applyFont="1" applyBorder="1" applyAlignment="1">
      <alignment horizontal="center" vertical="center" textRotation="255"/>
    </xf>
    <xf numFmtId="38" fontId="16" fillId="0" borderId="21" xfId="1" applyFont="1" applyBorder="1" applyAlignment="1">
      <alignment horizontal="center" vertical="center" textRotation="255"/>
    </xf>
    <xf numFmtId="38" fontId="15" fillId="0" borderId="78" xfId="1" applyFont="1" applyBorder="1" applyAlignment="1">
      <alignment horizontal="center" vertical="center"/>
    </xf>
    <xf numFmtId="38" fontId="15" fillId="0" borderId="19" xfId="1" applyFont="1" applyBorder="1" applyAlignment="1">
      <alignment horizontal="center" vertical="center"/>
    </xf>
    <xf numFmtId="38" fontId="15" fillId="0" borderId="77" xfId="1" applyFont="1" applyBorder="1" applyAlignment="1">
      <alignment horizontal="center" vertical="center"/>
    </xf>
    <xf numFmtId="176" fontId="16" fillId="0" borderId="76" xfId="1" applyNumberFormat="1" applyFont="1" applyBorder="1" applyAlignment="1">
      <alignment horizontal="center" vertical="center" wrapText="1"/>
    </xf>
    <xf numFmtId="176" fontId="16" fillId="0" borderId="75" xfId="1" applyNumberFormat="1" applyFont="1" applyBorder="1" applyAlignment="1">
      <alignment horizontal="center" vertical="center"/>
    </xf>
    <xf numFmtId="176" fontId="16" fillId="0" borderId="73" xfId="1" applyNumberFormat="1" applyFont="1" applyBorder="1" applyAlignment="1">
      <alignment horizontal="center" vertical="center"/>
    </xf>
    <xf numFmtId="176" fontId="16" fillId="0" borderId="72" xfId="1" applyNumberFormat="1" applyFont="1" applyBorder="1" applyAlignment="1">
      <alignment horizontal="center" vertical="center"/>
    </xf>
    <xf numFmtId="38" fontId="4" fillId="0" borderId="63" xfId="1" applyFont="1" applyBorder="1" applyAlignment="1">
      <alignment horizontal="center" vertical="center"/>
    </xf>
    <xf numFmtId="38" fontId="17" fillId="2" borderId="1" xfId="1" applyFont="1" applyFill="1" applyBorder="1" applyAlignment="1">
      <alignment horizontal="center" vertical="center"/>
    </xf>
    <xf numFmtId="38" fontId="17" fillId="2" borderId="46" xfId="1" applyFont="1" applyFill="1" applyBorder="1" applyAlignment="1">
      <alignment horizontal="center" vertical="center"/>
    </xf>
    <xf numFmtId="38" fontId="17" fillId="2" borderId="21" xfId="1" applyFont="1" applyFill="1" applyBorder="1" applyAlignment="1">
      <alignment horizontal="center" vertical="center"/>
    </xf>
    <xf numFmtId="38" fontId="17" fillId="2" borderId="26" xfId="1" applyFont="1" applyFill="1" applyBorder="1" applyAlignment="1">
      <alignment horizontal="center" vertical="center"/>
    </xf>
    <xf numFmtId="38" fontId="16" fillId="0" borderId="14" xfId="1" applyFont="1" applyBorder="1" applyAlignment="1">
      <alignment horizontal="center" vertical="center"/>
    </xf>
    <xf numFmtId="38" fontId="16" fillId="0" borderId="15" xfId="1" applyFont="1" applyBorder="1" applyAlignment="1">
      <alignment horizontal="center" vertical="center"/>
    </xf>
    <xf numFmtId="38" fontId="16" fillId="0" borderId="16" xfId="1" applyFont="1" applyBorder="1" applyAlignment="1">
      <alignment horizontal="center" vertical="center"/>
    </xf>
    <xf numFmtId="38" fontId="16" fillId="0" borderId="17" xfId="1" applyFont="1" applyBorder="1" applyAlignment="1">
      <alignment horizontal="center" vertical="center"/>
    </xf>
    <xf numFmtId="38" fontId="11" fillId="0" borderId="45" xfId="1" applyFont="1" applyFill="1" applyBorder="1" applyAlignment="1">
      <alignment horizontal="center" vertical="center" shrinkToFit="1"/>
    </xf>
    <xf numFmtId="38" fontId="11" fillId="0" borderId="4" xfId="1" applyFont="1" applyFill="1" applyBorder="1" applyAlignment="1">
      <alignment horizontal="center" vertical="center" shrinkToFit="1"/>
    </xf>
    <xf numFmtId="38" fontId="11" fillId="0" borderId="67" xfId="1" applyFont="1" applyFill="1" applyBorder="1" applyAlignment="1">
      <alignment horizontal="center" vertical="center" shrinkToFit="1"/>
    </xf>
    <xf numFmtId="38" fontId="13" fillId="4" borderId="77" xfId="1" applyFont="1" applyFill="1" applyBorder="1" applyAlignment="1">
      <alignment horizontal="center" vertical="center" shrinkToFit="1"/>
    </xf>
    <xf numFmtId="38" fontId="13" fillId="4" borderId="97" xfId="1" applyFont="1" applyFill="1" applyBorder="1" applyAlignment="1">
      <alignment horizontal="center" vertical="center" shrinkToFit="1"/>
    </xf>
    <xf numFmtId="38" fontId="13" fillId="4" borderId="104" xfId="1" applyFont="1" applyFill="1" applyBorder="1" applyAlignment="1">
      <alignment horizontal="center" vertical="center" shrinkToFit="1"/>
    </xf>
    <xf numFmtId="178" fontId="11" fillId="4" borderId="77" xfId="1" applyNumberFormat="1" applyFont="1" applyFill="1" applyBorder="1" applyAlignment="1">
      <alignment horizontal="center" vertical="center"/>
    </xf>
    <xf numFmtId="178" fontId="11" fillId="4" borderId="104" xfId="1" applyNumberFormat="1" applyFont="1" applyFill="1" applyBorder="1" applyAlignment="1">
      <alignment horizontal="center" vertical="center"/>
    </xf>
    <xf numFmtId="178" fontId="11" fillId="4" borderId="103" xfId="1" applyNumberFormat="1" applyFont="1" applyFill="1" applyBorder="1" applyAlignment="1">
      <alignment horizontal="center" vertical="center"/>
    </xf>
    <xf numFmtId="38" fontId="11" fillId="2" borderId="3" xfId="1" applyFont="1" applyFill="1" applyBorder="1" applyAlignment="1">
      <alignment horizontal="right" vertical="center"/>
    </xf>
    <xf numFmtId="38" fontId="11" fillId="2" borderId="4" xfId="1" applyFont="1" applyFill="1" applyBorder="1" applyAlignment="1">
      <alignment horizontal="right" vertical="center"/>
    </xf>
    <xf numFmtId="38" fontId="13" fillId="4" borderId="1" xfId="1" applyFont="1" applyFill="1" applyBorder="1" applyAlignment="1">
      <alignment horizontal="center" vertical="center" shrinkToFit="1"/>
    </xf>
    <xf numFmtId="178" fontId="11" fillId="4" borderId="1" xfId="1" applyNumberFormat="1" applyFont="1" applyFill="1" applyBorder="1" applyAlignment="1">
      <alignment horizontal="center" vertical="center"/>
    </xf>
    <xf numFmtId="38" fontId="4" fillId="0" borderId="51" xfId="1" applyFont="1" applyBorder="1" applyAlignment="1">
      <alignment horizontal="right" vertical="center" indent="1"/>
    </xf>
    <xf numFmtId="38" fontId="4" fillId="0" borderId="52" xfId="1" applyFont="1" applyBorder="1" applyAlignment="1">
      <alignment horizontal="right" vertical="center" indent="1"/>
    </xf>
    <xf numFmtId="176" fontId="11" fillId="2" borderId="59" xfId="1" applyNumberFormat="1" applyFont="1" applyFill="1" applyBorder="1" applyAlignment="1">
      <alignment horizontal="right" vertical="center" shrinkToFit="1"/>
    </xf>
    <xf numFmtId="176" fontId="11" fillId="2" borderId="58" xfId="1" applyNumberFormat="1" applyFont="1" applyFill="1" applyBorder="1" applyAlignment="1">
      <alignment horizontal="right" vertical="center" shrinkToFit="1"/>
    </xf>
    <xf numFmtId="38" fontId="11" fillId="2" borderId="52" xfId="0" applyNumberFormat="1" applyFont="1" applyFill="1" applyBorder="1" applyAlignment="1">
      <alignment horizontal="right" vertical="center" shrinkToFit="1"/>
    </xf>
    <xf numFmtId="38" fontId="11" fillId="2" borderId="57" xfId="0" applyNumberFormat="1" applyFont="1" applyFill="1" applyBorder="1" applyAlignment="1">
      <alignment horizontal="right" vertical="center" shrinkToFit="1"/>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38" fontId="13" fillId="4" borderId="2" xfId="1" applyFont="1" applyFill="1" applyBorder="1" applyAlignment="1">
      <alignment horizontal="center" vertical="center" shrinkToFit="1"/>
    </xf>
    <xf numFmtId="178" fontId="11" fillId="4" borderId="2" xfId="1" applyNumberFormat="1" applyFont="1" applyFill="1" applyBorder="1" applyAlignment="1">
      <alignment horizontal="center" vertical="center"/>
    </xf>
    <xf numFmtId="178" fontId="11" fillId="4" borderId="5" xfId="1" applyNumberFormat="1" applyFont="1" applyFill="1" applyBorder="1" applyAlignment="1">
      <alignment horizontal="center" vertical="center"/>
    </xf>
    <xf numFmtId="38" fontId="11" fillId="0" borderId="5" xfId="1" applyFont="1" applyFill="1" applyBorder="1" applyAlignment="1">
      <alignment horizontal="center" vertical="center" shrinkToFit="1"/>
    </xf>
    <xf numFmtId="38" fontId="11" fillId="0" borderId="7" xfId="1" applyFont="1" applyFill="1" applyBorder="1" applyAlignment="1">
      <alignment horizontal="center" vertical="center" shrinkToFit="1"/>
    </xf>
    <xf numFmtId="38" fontId="11" fillId="0" borderId="60" xfId="1" applyFont="1" applyFill="1" applyBorder="1" applyAlignment="1">
      <alignment horizontal="center" vertical="center" shrinkToFit="1"/>
    </xf>
    <xf numFmtId="186" fontId="26" fillId="0" borderId="87" xfId="1" applyNumberFormat="1" applyFont="1" applyBorder="1" applyAlignment="1">
      <alignment horizontal="center" vertical="center"/>
    </xf>
    <xf numFmtId="186" fontId="26" fillId="0" borderId="86" xfId="1" applyNumberFormat="1" applyFont="1" applyBorder="1" applyAlignment="1">
      <alignment horizontal="center" vertical="center"/>
    </xf>
    <xf numFmtId="186" fontId="26" fillId="0" borderId="85" xfId="1" applyNumberFormat="1" applyFont="1" applyBorder="1" applyAlignment="1">
      <alignment horizontal="center" vertical="center"/>
    </xf>
    <xf numFmtId="184" fontId="5" fillId="0" borderId="26" xfId="1" applyNumberFormat="1" applyFont="1" applyBorder="1" applyAlignment="1">
      <alignment horizontal="right" vertical="center"/>
    </xf>
    <xf numFmtId="184" fontId="5" fillId="0" borderId="94" xfId="1" applyNumberFormat="1" applyFont="1" applyBorder="1" applyAlignment="1">
      <alignment horizontal="right" vertical="center"/>
    </xf>
    <xf numFmtId="184" fontId="5" fillId="0" borderId="79" xfId="1" applyNumberFormat="1" applyFont="1" applyBorder="1" applyAlignment="1">
      <alignment horizontal="right" vertical="center"/>
    </xf>
    <xf numFmtId="183" fontId="5" fillId="0" borderId="26" xfId="1" applyNumberFormat="1" applyFont="1" applyBorder="1" applyAlignment="1">
      <alignment horizontal="right" vertical="center"/>
    </xf>
    <xf numFmtId="183" fontId="5" fillId="0" borderId="94" xfId="1" applyNumberFormat="1" applyFont="1" applyBorder="1" applyAlignment="1">
      <alignment horizontal="right" vertical="center"/>
    </xf>
    <xf numFmtId="183" fontId="5" fillId="0" borderId="93" xfId="1" applyNumberFormat="1" applyFont="1" applyBorder="1" applyAlignment="1">
      <alignment horizontal="right" vertical="center"/>
    </xf>
    <xf numFmtId="38" fontId="5" fillId="0" borderId="96" xfId="1" applyFont="1" applyBorder="1" applyAlignment="1">
      <alignment horizontal="center" vertical="center"/>
    </xf>
    <xf numFmtId="38" fontId="5" fillId="0" borderId="47" xfId="1" applyFont="1" applyBorder="1" applyAlignment="1">
      <alignment horizontal="center" vertical="center"/>
    </xf>
    <xf numFmtId="38" fontId="5" fillId="0" borderId="48" xfId="1" applyFont="1" applyBorder="1" applyAlignment="1">
      <alignment horizontal="center" vertical="center"/>
    </xf>
    <xf numFmtId="184" fontId="5" fillId="0" borderId="46" xfId="1" applyNumberFormat="1" applyFont="1" applyBorder="1" applyAlignment="1">
      <alignment horizontal="right" vertical="center"/>
    </xf>
    <xf numFmtId="184" fontId="5" fillId="0" borderId="47" xfId="1" applyNumberFormat="1" applyFont="1" applyBorder="1" applyAlignment="1">
      <alignment horizontal="right" vertical="center"/>
    </xf>
    <xf numFmtId="184" fontId="5" fillId="0" borderId="48" xfId="1" applyNumberFormat="1" applyFont="1" applyBorder="1" applyAlignment="1">
      <alignment horizontal="right" vertical="center"/>
    </xf>
    <xf numFmtId="183" fontId="5" fillId="0" borderId="46" xfId="1" applyNumberFormat="1" applyFont="1" applyBorder="1" applyAlignment="1">
      <alignment horizontal="right" vertical="center"/>
    </xf>
    <xf numFmtId="183" fontId="5" fillId="0" borderId="47" xfId="1" applyNumberFormat="1" applyFont="1" applyBorder="1" applyAlignment="1">
      <alignment horizontal="right" vertical="center"/>
    </xf>
    <xf numFmtId="183" fontId="5" fillId="0" borderId="64" xfId="1" applyNumberFormat="1" applyFont="1" applyBorder="1" applyAlignment="1">
      <alignment horizontal="right" vertical="center"/>
    </xf>
    <xf numFmtId="38" fontId="27" fillId="0" borderId="90" xfId="1" applyFont="1" applyBorder="1" applyAlignment="1">
      <alignment horizontal="center" vertical="center" shrinkToFit="1"/>
    </xf>
    <xf numFmtId="38" fontId="27" fillId="0" borderId="47" xfId="1" applyFont="1" applyBorder="1" applyAlignment="1">
      <alignment horizontal="center" vertical="center" shrinkToFit="1"/>
    </xf>
    <xf numFmtId="38" fontId="27" fillId="0" borderId="48" xfId="1" applyFont="1" applyBorder="1" applyAlignment="1">
      <alignment horizontal="center" vertical="center" shrinkToFit="1"/>
    </xf>
    <xf numFmtId="38" fontId="22" fillId="0" borderId="2" xfId="1" applyFont="1" applyBorder="1" applyAlignment="1">
      <alignment horizontal="left" vertical="center"/>
    </xf>
    <xf numFmtId="38" fontId="22" fillId="0" borderId="28" xfId="1" applyFont="1" applyBorder="1" applyAlignment="1">
      <alignment horizontal="left" vertical="center"/>
    </xf>
    <xf numFmtId="38" fontId="22" fillId="0" borderId="45" xfId="1" applyFont="1" applyBorder="1" applyAlignment="1">
      <alignment horizontal="left" vertical="center"/>
    </xf>
    <xf numFmtId="38" fontId="22" fillId="0" borderId="3" xfId="1" applyFont="1" applyBorder="1" applyAlignment="1">
      <alignment horizontal="left" vertical="center"/>
    </xf>
    <xf numFmtId="38" fontId="22" fillId="0" borderId="67" xfId="1" applyFont="1" applyBorder="1" applyAlignment="1">
      <alignment horizontal="left" vertical="center"/>
    </xf>
    <xf numFmtId="38" fontId="5" fillId="0" borderId="97" xfId="1" applyFont="1" applyBorder="1" applyAlignment="1">
      <alignment horizontal="right" vertical="center"/>
    </xf>
    <xf numFmtId="38" fontId="28" fillId="0" borderId="9" xfId="1" applyFont="1" applyBorder="1" applyAlignment="1">
      <alignment horizontal="center" vertical="center"/>
    </xf>
    <xf numFmtId="38" fontId="22" fillId="0" borderId="33" xfId="1" applyFont="1" applyBorder="1" applyAlignment="1">
      <alignment horizontal="left" vertical="center"/>
    </xf>
    <xf numFmtId="38" fontId="22" fillId="0" borderId="0" xfId="1" applyFont="1" applyBorder="1" applyAlignment="1">
      <alignment horizontal="left" vertical="center"/>
    </xf>
    <xf numFmtId="38" fontId="22" fillId="0" borderId="34" xfId="1" applyFont="1" applyBorder="1" applyAlignment="1">
      <alignment horizontal="left" vertical="center"/>
    </xf>
    <xf numFmtId="38" fontId="22" fillId="0" borderId="70" xfId="1" applyFont="1" applyBorder="1" applyAlignment="1">
      <alignment horizontal="left" vertical="center"/>
    </xf>
    <xf numFmtId="38" fontId="22" fillId="0" borderId="89" xfId="1" applyFont="1" applyBorder="1" applyAlignment="1">
      <alignment horizontal="left" vertical="center"/>
    </xf>
    <xf numFmtId="38" fontId="22" fillId="0" borderId="16" xfId="1" applyFont="1" applyBorder="1" applyAlignment="1">
      <alignment horizontal="left" vertical="center"/>
    </xf>
    <xf numFmtId="38" fontId="22" fillId="0" borderId="14" xfId="1" applyFont="1" applyBorder="1" applyAlignment="1">
      <alignment horizontal="left" vertical="center"/>
    </xf>
    <xf numFmtId="6" fontId="24" fillId="0" borderId="8" xfId="1" applyNumberFormat="1" applyFont="1" applyBorder="1" applyAlignment="1">
      <alignment horizontal="center" vertical="center"/>
    </xf>
    <xf numFmtId="6" fontId="24" fillId="0" borderId="9" xfId="1" applyNumberFormat="1" applyFont="1" applyBorder="1" applyAlignment="1">
      <alignment horizontal="center" vertical="center"/>
    </xf>
    <xf numFmtId="6" fontId="24" fillId="0" borderId="12" xfId="1" applyNumberFormat="1" applyFont="1" applyBorder="1" applyAlignment="1">
      <alignment horizontal="center" vertical="center"/>
    </xf>
    <xf numFmtId="6" fontId="24" fillId="0" borderId="13" xfId="1" applyNumberFormat="1" applyFont="1" applyBorder="1" applyAlignment="1">
      <alignment horizontal="center" vertical="center"/>
    </xf>
    <xf numFmtId="6" fontId="24" fillId="0" borderId="14" xfId="1" applyNumberFormat="1" applyFont="1" applyBorder="1" applyAlignment="1">
      <alignment horizontal="center" vertical="center"/>
    </xf>
    <xf numFmtId="6" fontId="24" fillId="0" borderId="17" xfId="1" applyNumberFormat="1" applyFont="1" applyBorder="1" applyAlignment="1">
      <alignment horizontal="center" vertical="center"/>
    </xf>
    <xf numFmtId="38" fontId="5" fillId="0" borderId="95" xfId="1" applyFont="1" applyBorder="1" applyAlignment="1">
      <alignment horizontal="center" vertical="center"/>
    </xf>
    <xf numFmtId="38" fontId="5" fillId="0" borderId="94" xfId="1" applyFont="1" applyBorder="1" applyAlignment="1">
      <alignment horizontal="center" vertical="center"/>
    </xf>
    <xf numFmtId="38" fontId="5" fillId="0" borderId="79" xfId="1" applyFont="1" applyBorder="1" applyAlignment="1">
      <alignment horizontal="center" vertical="center"/>
    </xf>
    <xf numFmtId="38" fontId="4" fillId="0" borderId="51" xfId="1" applyFont="1" applyBorder="1" applyAlignment="1">
      <alignment horizontal="center" vertical="center"/>
    </xf>
    <xf numFmtId="38" fontId="6" fillId="0" borderId="0" xfId="1" applyFont="1" applyAlignment="1">
      <alignment horizontal="center" vertical="center"/>
    </xf>
    <xf numFmtId="38" fontId="9" fillId="0" borderId="46" xfId="1" applyFont="1" applyBorder="1" applyAlignment="1">
      <alignment horizontal="center" vertical="center"/>
    </xf>
    <xf numFmtId="38" fontId="9" fillId="0" borderId="47" xfId="1" applyFont="1" applyBorder="1" applyAlignment="1">
      <alignment horizontal="center" vertical="center"/>
    </xf>
    <xf numFmtId="176" fontId="9" fillId="0" borderId="47" xfId="1" applyNumberFormat="1" applyFont="1" applyBorder="1" applyAlignment="1">
      <alignment horizontal="right" vertical="center"/>
    </xf>
    <xf numFmtId="38" fontId="4" fillId="0" borderId="38" xfId="1" applyFont="1" applyBorder="1" applyAlignment="1">
      <alignment horizontal="center" vertical="center"/>
    </xf>
    <xf numFmtId="38" fontId="4" fillId="0" borderId="41" xfId="1" applyFont="1" applyBorder="1" applyAlignment="1">
      <alignment horizontal="center" vertical="center"/>
    </xf>
    <xf numFmtId="38" fontId="4" fillId="0" borderId="37" xfId="1" applyFont="1" applyBorder="1" applyAlignment="1">
      <alignment horizontal="center" vertical="center"/>
    </xf>
    <xf numFmtId="38" fontId="4" fillId="0" borderId="40" xfId="1" applyFont="1" applyBorder="1" applyAlignment="1">
      <alignment horizontal="center" vertical="center"/>
    </xf>
    <xf numFmtId="38" fontId="9" fillId="0" borderId="1" xfId="1" applyFont="1" applyBorder="1" applyAlignment="1">
      <alignment vertical="center"/>
    </xf>
    <xf numFmtId="38" fontId="4" fillId="0" borderId="2" xfId="1" applyFont="1" applyBorder="1" applyAlignment="1">
      <alignment vertical="center"/>
    </xf>
    <xf numFmtId="38" fontId="9" fillId="0" borderId="2" xfId="1" applyFont="1" applyBorder="1" applyAlignment="1">
      <alignment vertical="center"/>
    </xf>
    <xf numFmtId="38" fontId="4" fillId="0" borderId="33" xfId="1" applyFont="1" applyBorder="1" applyAlignment="1">
      <alignment vertical="center"/>
    </xf>
    <xf numFmtId="38" fontId="4" fillId="0" borderId="0" xfId="1" applyFont="1" applyBorder="1" applyAlignment="1">
      <alignment vertical="center"/>
    </xf>
    <xf numFmtId="38" fontId="4" fillId="0" borderId="34" xfId="1" applyFont="1" applyBorder="1" applyAlignment="1">
      <alignment vertical="center"/>
    </xf>
    <xf numFmtId="38" fontId="4" fillId="0" borderId="16" xfId="1" applyFont="1" applyBorder="1" applyAlignment="1">
      <alignment vertical="center"/>
    </xf>
    <xf numFmtId="38" fontId="4" fillId="0" borderId="14" xfId="1" applyFont="1" applyBorder="1" applyAlignment="1">
      <alignment vertical="center"/>
    </xf>
    <xf numFmtId="38" fontId="4" fillId="0" borderId="36" xfId="1" applyFont="1" applyBorder="1" applyAlignment="1">
      <alignment horizontal="center" vertical="center"/>
    </xf>
    <xf numFmtId="38" fontId="4" fillId="0" borderId="39" xfId="1" applyFont="1" applyBorder="1" applyAlignment="1">
      <alignment horizontal="center" vertical="center"/>
    </xf>
    <xf numFmtId="38" fontId="7" fillId="0" borderId="5" xfId="1" applyFont="1" applyBorder="1" applyAlignment="1">
      <alignment vertical="center"/>
    </xf>
    <xf numFmtId="38" fontId="7" fillId="0" borderId="6" xfId="1" applyFont="1" applyBorder="1" applyAlignment="1">
      <alignment vertical="center"/>
    </xf>
    <xf numFmtId="38" fontId="7" fillId="0" borderId="7" xfId="1" applyFont="1" applyBorder="1" applyAlignment="1">
      <alignment vertical="center"/>
    </xf>
    <xf numFmtId="38" fontId="7" fillId="0" borderId="16" xfId="1" applyFont="1" applyBorder="1" applyAlignment="1">
      <alignment vertical="center"/>
    </xf>
    <xf numFmtId="38" fontId="7" fillId="0" borderId="14" xfId="1" applyFont="1" applyBorder="1" applyAlignment="1">
      <alignment vertical="center"/>
    </xf>
    <xf numFmtId="38" fontId="7" fillId="0" borderId="15" xfId="1" applyFont="1" applyBorder="1" applyAlignment="1">
      <alignment vertical="center"/>
    </xf>
    <xf numFmtId="38" fontId="9" fillId="0" borderId="2" xfId="1" applyFont="1" applyBorder="1" applyAlignment="1">
      <alignment horizontal="center" vertical="center"/>
    </xf>
    <xf numFmtId="38" fontId="4" fillId="0" borderId="28" xfId="1" applyFont="1" applyBorder="1" applyAlignment="1">
      <alignment horizontal="center" vertical="center"/>
    </xf>
    <xf numFmtId="38" fontId="9" fillId="0" borderId="1" xfId="1" applyFont="1" applyBorder="1" applyAlignment="1">
      <alignment horizontal="center" vertical="center"/>
    </xf>
    <xf numFmtId="38" fontId="10" fillId="0" borderId="31" xfId="1" applyFont="1" applyBorder="1" applyAlignment="1">
      <alignment vertical="center"/>
    </xf>
    <xf numFmtId="38" fontId="10" fillId="0" borderId="32" xfId="1" applyFont="1" applyBorder="1" applyAlignment="1">
      <alignment vertical="center"/>
    </xf>
    <xf numFmtId="38" fontId="10" fillId="0" borderId="14" xfId="1" applyFont="1" applyBorder="1" applyAlignment="1">
      <alignment vertical="center"/>
    </xf>
    <xf numFmtId="38" fontId="10" fillId="0" borderId="15" xfId="1" applyFont="1" applyBorder="1" applyAlignment="1">
      <alignment vertical="center"/>
    </xf>
    <xf numFmtId="38" fontId="12" fillId="0" borderId="11" xfId="1" applyFont="1" applyBorder="1" applyAlignment="1">
      <alignment vertical="center"/>
    </xf>
    <xf numFmtId="38" fontId="12" fillId="0" borderId="9" xfId="1" applyFont="1" applyBorder="1" applyAlignment="1">
      <alignment vertical="center"/>
    </xf>
    <xf numFmtId="38" fontId="12" fillId="0" borderId="16" xfId="1" applyFont="1" applyBorder="1" applyAlignment="1">
      <alignment vertical="center"/>
    </xf>
    <xf numFmtId="38" fontId="12" fillId="0" borderId="14" xfId="1" applyFont="1" applyBorder="1" applyAlignment="1">
      <alignment vertical="center"/>
    </xf>
    <xf numFmtId="38" fontId="11" fillId="0" borderId="43" xfId="1" applyFont="1" applyBorder="1" applyAlignment="1">
      <alignment horizontal="center" vertical="center"/>
    </xf>
    <xf numFmtId="38" fontId="11" fillId="0" borderId="26" xfId="1" applyFont="1" applyBorder="1" applyAlignment="1">
      <alignment horizontal="center" vertical="center"/>
    </xf>
    <xf numFmtId="38" fontId="9" fillId="0" borderId="49" xfId="1" applyFont="1" applyBorder="1" applyAlignment="1">
      <alignment horizontal="center" vertical="center"/>
    </xf>
    <xf numFmtId="38" fontId="9" fillId="0" borderId="50" xfId="1" applyFont="1" applyBorder="1" applyAlignment="1">
      <alignment horizontal="center" vertical="center"/>
    </xf>
    <xf numFmtId="176" fontId="9" fillId="0" borderId="50" xfId="1" applyNumberFormat="1" applyFont="1" applyBorder="1" applyAlignment="1">
      <alignment horizontal="right" vertical="center"/>
    </xf>
    <xf numFmtId="38" fontId="9" fillId="0" borderId="48" xfId="1" applyFont="1" applyBorder="1" applyAlignment="1">
      <alignment horizontal="center" vertical="center"/>
    </xf>
    <xf numFmtId="38" fontId="10" fillId="0" borderId="1" xfId="1" applyFont="1" applyBorder="1" applyAlignment="1">
      <alignment vertical="center"/>
    </xf>
    <xf numFmtId="38" fontId="4" fillId="0" borderId="11" xfId="1" applyFont="1" applyBorder="1" applyAlignment="1">
      <alignment vertical="center"/>
    </xf>
    <xf numFmtId="38" fontId="4" fillId="0" borderId="9" xfId="1" applyFont="1" applyBorder="1" applyAlignment="1">
      <alignment vertical="center"/>
    </xf>
    <xf numFmtId="38" fontId="4" fillId="0" borderId="12" xfId="1" applyFont="1" applyBorder="1" applyAlignment="1">
      <alignment vertical="center"/>
    </xf>
    <xf numFmtId="38" fontId="4" fillId="0" borderId="11" xfId="1" applyFont="1" applyBorder="1" applyAlignment="1">
      <alignment horizontal="center" vertical="center"/>
    </xf>
    <xf numFmtId="38" fontId="4" fillId="0" borderId="44" xfId="1" applyFont="1" applyBorder="1" applyAlignment="1">
      <alignment horizontal="center" vertical="center"/>
    </xf>
    <xf numFmtId="177" fontId="10" fillId="0" borderId="30" xfId="1" applyNumberFormat="1" applyFont="1" applyBorder="1" applyAlignment="1">
      <alignment horizontal="center" vertical="center" shrinkToFit="1"/>
    </xf>
    <xf numFmtId="177" fontId="10" fillId="0" borderId="32" xfId="1" applyNumberFormat="1" applyFont="1" applyBorder="1" applyAlignment="1">
      <alignment horizontal="center" vertical="center" shrinkToFit="1"/>
    </xf>
    <xf numFmtId="177" fontId="10" fillId="0" borderId="16" xfId="1" applyNumberFormat="1" applyFont="1" applyBorder="1" applyAlignment="1">
      <alignment horizontal="center" vertical="center" shrinkToFit="1"/>
    </xf>
    <xf numFmtId="177" fontId="10" fillId="0" borderId="15" xfId="1" applyNumberFormat="1" applyFont="1" applyBorder="1" applyAlignment="1">
      <alignment horizontal="center" vertical="center" shrinkToFit="1"/>
    </xf>
    <xf numFmtId="38" fontId="11" fillId="0" borderId="36" xfId="1" applyFont="1" applyBorder="1" applyAlignment="1">
      <alignment horizontal="center" vertical="center"/>
    </xf>
    <xf numFmtId="38" fontId="11" fillId="0" borderId="39" xfId="1" applyFont="1" applyBorder="1" applyAlignment="1">
      <alignment horizontal="center" vertical="center"/>
    </xf>
    <xf numFmtId="38" fontId="11" fillId="0" borderId="37" xfId="1" applyFont="1" applyBorder="1" applyAlignment="1">
      <alignment horizontal="center" vertical="center"/>
    </xf>
    <xf numFmtId="38" fontId="11" fillId="0" borderId="40" xfId="1" applyFont="1" applyBorder="1" applyAlignment="1">
      <alignment horizontal="center" vertical="center"/>
    </xf>
    <xf numFmtId="38" fontId="11" fillId="0" borderId="11" xfId="1" applyFont="1" applyBorder="1" applyAlignment="1">
      <alignment vertical="center" shrinkToFit="1"/>
    </xf>
    <xf numFmtId="38" fontId="11" fillId="0" borderId="9" xfId="1" applyFont="1" applyBorder="1" applyAlignment="1">
      <alignment vertical="center" shrinkToFit="1"/>
    </xf>
    <xf numFmtId="38" fontId="11" fillId="0" borderId="12" xfId="1" applyFont="1" applyBorder="1" applyAlignment="1">
      <alignment vertical="center" shrinkToFit="1"/>
    </xf>
    <xf numFmtId="38" fontId="11" fillId="0" borderId="33" xfId="1" applyFont="1" applyBorder="1" applyAlignment="1">
      <alignment vertical="center" shrinkToFit="1"/>
    </xf>
    <xf numFmtId="38" fontId="11" fillId="0" borderId="0" xfId="1" applyFont="1" applyBorder="1" applyAlignment="1">
      <alignment vertical="center" shrinkToFit="1"/>
    </xf>
    <xf numFmtId="38" fontId="11" fillId="0" borderId="34" xfId="1" applyFont="1" applyBorder="1" applyAlignment="1">
      <alignment vertical="center" shrinkToFit="1"/>
    </xf>
    <xf numFmtId="38" fontId="11" fillId="0" borderId="5" xfId="1" applyFont="1" applyBorder="1" applyAlignment="1">
      <alignment vertical="center" shrinkToFit="1"/>
    </xf>
    <xf numFmtId="38" fontId="11" fillId="0" borderId="6" xfId="1" applyFont="1" applyBorder="1" applyAlignment="1">
      <alignment vertical="center" shrinkToFit="1"/>
    </xf>
    <xf numFmtId="38" fontId="11" fillId="0" borderId="45" xfId="1" applyFont="1" applyBorder="1" applyAlignment="1">
      <alignment vertical="center" shrinkToFit="1"/>
    </xf>
    <xf numFmtId="38" fontId="11" fillId="0" borderId="3" xfId="1" applyFont="1" applyBorder="1" applyAlignment="1">
      <alignment vertical="center" shrinkToFit="1"/>
    </xf>
    <xf numFmtId="38" fontId="11" fillId="0" borderId="67" xfId="1" applyFont="1" applyBorder="1" applyAlignment="1">
      <alignment vertical="center" shrinkToFit="1"/>
    </xf>
    <xf numFmtId="38" fontId="11" fillId="0" borderId="83" xfId="1" applyFont="1" applyBorder="1" applyAlignment="1">
      <alignment horizontal="center" vertical="center"/>
    </xf>
    <xf numFmtId="38" fontId="11" fillId="0" borderId="82" xfId="1" applyFont="1" applyBorder="1" applyAlignment="1">
      <alignment horizontal="center" vertical="center"/>
    </xf>
    <xf numFmtId="38" fontId="17" fillId="0" borderId="1" xfId="1" applyFont="1" applyBorder="1" applyAlignment="1">
      <alignment vertical="center"/>
    </xf>
    <xf numFmtId="38" fontId="17" fillId="0" borderId="46" xfId="1" applyFont="1" applyBorder="1" applyAlignment="1">
      <alignment vertical="center"/>
    </xf>
    <xf numFmtId="38" fontId="17" fillId="0" borderId="21" xfId="1" applyFont="1" applyBorder="1" applyAlignment="1">
      <alignment vertical="center"/>
    </xf>
    <xf numFmtId="38" fontId="17" fillId="0" borderId="26" xfId="1" applyFont="1" applyBorder="1" applyAlignment="1">
      <alignment vertical="center"/>
    </xf>
    <xf numFmtId="38" fontId="17" fillId="0" borderId="1" xfId="1" applyFont="1" applyBorder="1" applyAlignment="1">
      <alignment horizontal="right" vertical="center"/>
    </xf>
    <xf numFmtId="38" fontId="17" fillId="0" borderId="46" xfId="1" applyFont="1" applyBorder="1" applyAlignment="1">
      <alignment horizontal="right" vertical="center"/>
    </xf>
    <xf numFmtId="38" fontId="17" fillId="0" borderId="21" xfId="1" applyFont="1" applyBorder="1" applyAlignment="1">
      <alignment horizontal="right" vertical="center"/>
    </xf>
    <xf numFmtId="38" fontId="17" fillId="0" borderId="26" xfId="1" applyFont="1" applyBorder="1" applyAlignment="1">
      <alignment horizontal="right" vertical="center"/>
    </xf>
    <xf numFmtId="38" fontId="11" fillId="0" borderId="45" xfId="1" applyFont="1" applyFill="1" applyBorder="1" applyAlignment="1">
      <alignment horizontal="center" vertical="center"/>
    </xf>
    <xf numFmtId="38" fontId="11" fillId="0" borderId="4" xfId="1" applyFont="1" applyFill="1" applyBorder="1" applyAlignment="1">
      <alignment horizontal="center" vertical="center"/>
    </xf>
    <xf numFmtId="38" fontId="11" fillId="0" borderId="67" xfId="1" applyFont="1" applyFill="1" applyBorder="1" applyAlignment="1">
      <alignment horizontal="center" vertical="center"/>
    </xf>
    <xf numFmtId="38" fontId="13" fillId="0" borderId="1" xfId="1" applyFont="1" applyBorder="1" applyAlignment="1">
      <alignment horizontal="center" vertical="center" shrinkToFit="1"/>
    </xf>
    <xf numFmtId="178" fontId="11" fillId="0" borderId="1" xfId="1" applyNumberFormat="1" applyFont="1" applyBorder="1" applyAlignment="1">
      <alignment horizontal="center" vertical="center"/>
    </xf>
    <xf numFmtId="178" fontId="11" fillId="0" borderId="46" xfId="1" applyNumberFormat="1" applyFont="1" applyBorder="1" applyAlignment="1">
      <alignment horizontal="center" vertical="center"/>
    </xf>
    <xf numFmtId="176" fontId="11" fillId="0" borderId="66" xfId="1" applyNumberFormat="1" applyFont="1" applyBorder="1" applyAlignment="1">
      <alignment horizontal="right" vertical="center"/>
    </xf>
    <xf numFmtId="176" fontId="11" fillId="0" borderId="65" xfId="1" applyNumberFormat="1" applyFont="1" applyBorder="1" applyAlignment="1">
      <alignment horizontal="right" vertical="center"/>
    </xf>
    <xf numFmtId="38" fontId="11" fillId="0" borderId="47" xfId="1" applyFont="1" applyBorder="1" applyAlignment="1">
      <alignment horizontal="right" vertical="center"/>
    </xf>
    <xf numFmtId="38" fontId="11" fillId="0" borderId="48" xfId="1" applyFont="1" applyBorder="1" applyAlignment="1">
      <alignment horizontal="right" vertical="center"/>
    </xf>
    <xf numFmtId="38" fontId="11" fillId="0" borderId="46" xfId="1" applyFont="1" applyFill="1" applyBorder="1" applyAlignment="1">
      <alignment horizontal="center" vertical="center"/>
    </xf>
    <xf numFmtId="38" fontId="11" fillId="0" borderId="48" xfId="1" applyFont="1" applyFill="1" applyBorder="1" applyAlignment="1">
      <alignment horizontal="center" vertical="center"/>
    </xf>
    <xf numFmtId="38" fontId="11" fillId="0" borderId="64" xfId="1" applyFont="1" applyFill="1" applyBorder="1" applyAlignment="1">
      <alignment horizontal="center" vertical="center"/>
    </xf>
    <xf numFmtId="38" fontId="13" fillId="0" borderId="70" xfId="1" applyFont="1" applyBorder="1" applyAlignment="1">
      <alignment horizontal="center" vertical="center" shrinkToFit="1"/>
    </xf>
    <xf numFmtId="178" fontId="11" fillId="0" borderId="70" xfId="1" applyNumberFormat="1" applyFont="1" applyBorder="1" applyAlignment="1">
      <alignment horizontal="center" vertical="center"/>
    </xf>
    <xf numFmtId="178" fontId="11" fillId="0" borderId="45" xfId="1" applyNumberFormat="1" applyFont="1" applyBorder="1" applyAlignment="1">
      <alignment horizontal="center" vertical="center"/>
    </xf>
    <xf numFmtId="176" fontId="11" fillId="0" borderId="69" xfId="1" applyNumberFormat="1" applyFont="1" applyBorder="1" applyAlignment="1">
      <alignment horizontal="right" vertical="center"/>
    </xf>
    <xf numFmtId="176" fontId="11" fillId="0" borderId="68" xfId="1" applyNumberFormat="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176" fontId="11" fillId="0" borderId="59" xfId="1" applyNumberFormat="1" applyFont="1" applyBorder="1" applyAlignment="1">
      <alignment horizontal="right" vertical="center" shrinkToFit="1"/>
    </xf>
    <xf numFmtId="176" fontId="11" fillId="0" borderId="58" xfId="1" applyNumberFormat="1" applyFont="1" applyBorder="1" applyAlignment="1">
      <alignment horizontal="right" vertical="center" shrinkToFit="1"/>
    </xf>
    <xf numFmtId="38" fontId="11" fillId="0" borderId="52" xfId="0" applyNumberFormat="1" applyFont="1" applyBorder="1" applyAlignment="1">
      <alignment horizontal="right" vertical="center" shrinkToFit="1"/>
    </xf>
    <xf numFmtId="38" fontId="11" fillId="0" borderId="57" xfId="0" applyNumberFormat="1" applyFont="1" applyBorder="1" applyAlignment="1">
      <alignment horizontal="right" vertical="center" shrinkToFit="1"/>
    </xf>
    <xf numFmtId="38" fontId="13" fillId="0" borderId="2" xfId="1" applyFont="1" applyBorder="1" applyAlignment="1">
      <alignment horizontal="center" vertical="center" shrinkToFit="1"/>
    </xf>
    <xf numFmtId="178" fontId="11" fillId="0" borderId="2" xfId="1" applyNumberFormat="1" applyFont="1" applyBorder="1" applyAlignment="1">
      <alignment horizontal="center" vertical="center"/>
    </xf>
    <xf numFmtId="178" fontId="11" fillId="0" borderId="5" xfId="1" applyNumberFormat="1" applyFont="1" applyBorder="1" applyAlignment="1">
      <alignment horizontal="center" vertical="center"/>
    </xf>
    <xf numFmtId="176" fontId="11" fillId="0" borderId="62" xfId="1" applyNumberFormat="1" applyFont="1" applyBorder="1" applyAlignment="1">
      <alignment horizontal="right" vertical="center"/>
    </xf>
    <xf numFmtId="176" fontId="11" fillId="0" borderId="61" xfId="1" applyNumberFormat="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5"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60" xfId="1" applyFont="1" applyFill="1" applyBorder="1" applyAlignment="1">
      <alignment horizontal="center" vertical="center"/>
    </xf>
  </cellXfs>
  <cellStyles count="2">
    <cellStyle name="桁区切り" xfId="1" builtinId="6"/>
    <cellStyle name="標準" xfId="0" builtinId="0"/>
  </cellStyles>
  <dxfs count="8">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s>
  <tableStyles count="0" defaultTableStyle="TableStyleMedium9" defaultPivotStyle="PivotStyleLight16"/>
  <colors>
    <mruColors>
      <color rgb="FFA50021"/>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54769</xdr:colOff>
      <xdr:row>24</xdr:row>
      <xdr:rowOff>283369</xdr:rowOff>
    </xdr:from>
    <xdr:to>
      <xdr:col>20</xdr:col>
      <xdr:colOff>26194</xdr:colOff>
      <xdr:row>26</xdr:row>
      <xdr:rowOff>311945</xdr:rowOff>
    </xdr:to>
    <xdr:sp macro="" textlink="">
      <xdr:nvSpPr>
        <xdr:cNvPr id="2" name="角丸四角形 1">
          <a:extLst>
            <a:ext uri="{FF2B5EF4-FFF2-40B4-BE49-F238E27FC236}">
              <a16:creationId xmlns:a16="http://schemas.microsoft.com/office/drawing/2014/main" id="{E9CA8D0D-5634-4042-B9FA-9263B0019465}"/>
            </a:ext>
          </a:extLst>
        </xdr:cNvPr>
        <xdr:cNvSpPr/>
      </xdr:nvSpPr>
      <xdr:spPr>
        <a:xfrm>
          <a:off x="11713369" y="4283869"/>
          <a:ext cx="2028825" cy="342901"/>
        </a:xfrm>
        <a:prstGeom prst="roundRect">
          <a:avLst/>
        </a:prstGeom>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kumimoji="1" lang="ja-JP" altLang="en-US" sz="1100"/>
        </a:p>
      </xdr:txBody>
    </xdr:sp>
    <xdr:clientData/>
  </xdr:twoCellAnchor>
  <xdr:twoCellAnchor>
    <xdr:from>
      <xdr:col>18</xdr:col>
      <xdr:colOff>9525</xdr:colOff>
      <xdr:row>27</xdr:row>
      <xdr:rowOff>76200</xdr:rowOff>
    </xdr:from>
    <xdr:to>
      <xdr:col>20</xdr:col>
      <xdr:colOff>123825</xdr:colOff>
      <xdr:row>28</xdr:row>
      <xdr:rowOff>285750</xdr:rowOff>
    </xdr:to>
    <xdr:sp macro="" textlink="">
      <xdr:nvSpPr>
        <xdr:cNvPr id="3" name="円/楕円 3">
          <a:extLst>
            <a:ext uri="{FF2B5EF4-FFF2-40B4-BE49-F238E27FC236}">
              <a16:creationId xmlns:a16="http://schemas.microsoft.com/office/drawing/2014/main" id="{751FCC08-4E3B-472F-BB16-FF82D0F73360}"/>
            </a:ext>
          </a:extLst>
        </xdr:cNvPr>
        <xdr:cNvSpPr/>
      </xdr:nvSpPr>
      <xdr:spPr>
        <a:xfrm>
          <a:off x="12353925" y="4705350"/>
          <a:ext cx="1485900" cy="266700"/>
        </a:xfrm>
        <a:prstGeom prst="ellipse">
          <a:avLst/>
        </a:prstGeom>
        <a:solidFill>
          <a:schemeClr val="bg1">
            <a:lumMod val="6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2FAE-FFA5-4E2C-B483-255EF2A7EF49}">
  <sheetPr>
    <tabColor rgb="FF00B0F0"/>
  </sheetPr>
  <dimension ref="B2:K20"/>
  <sheetViews>
    <sheetView tabSelected="1" workbookViewId="0">
      <selection activeCell="C23" sqref="C23"/>
    </sheetView>
  </sheetViews>
  <sheetFormatPr defaultRowHeight="13.5"/>
  <cols>
    <col min="1" max="1" width="2.5" style="65" customWidth="1"/>
    <col min="2" max="2" width="29.125" style="65" customWidth="1"/>
    <col min="3" max="3" width="24.625" style="65" customWidth="1"/>
    <col min="4" max="4" width="23.125" style="65" bestFit="1" customWidth="1"/>
    <col min="5" max="16384" width="9" style="65"/>
  </cols>
  <sheetData>
    <row r="2" spans="2:11">
      <c r="B2" s="78" t="s">
        <v>156</v>
      </c>
      <c r="C2" s="79" t="s">
        <v>160</v>
      </c>
      <c r="D2" s="78" t="s">
        <v>159</v>
      </c>
      <c r="F2" s="80" t="s">
        <v>162</v>
      </c>
      <c r="G2" s="81"/>
      <c r="H2" s="81"/>
      <c r="I2" s="81"/>
      <c r="J2" s="81"/>
      <c r="K2" s="81"/>
    </row>
    <row r="3" spans="2:11">
      <c r="B3" s="68" t="s">
        <v>152</v>
      </c>
      <c r="C3" s="74"/>
      <c r="D3" s="70" t="s">
        <v>163</v>
      </c>
      <c r="F3" s="81"/>
      <c r="G3" s="81"/>
      <c r="H3" s="81"/>
      <c r="I3" s="81"/>
      <c r="J3" s="81"/>
      <c r="K3" s="81"/>
    </row>
    <row r="4" spans="2:11">
      <c r="B4" s="68" t="s">
        <v>105</v>
      </c>
      <c r="C4" s="74"/>
      <c r="D4" s="70">
        <v>1234567890</v>
      </c>
      <c r="F4" s="81"/>
      <c r="G4" s="81"/>
      <c r="H4" s="81"/>
      <c r="I4" s="81"/>
      <c r="J4" s="81"/>
      <c r="K4" s="81"/>
    </row>
    <row r="5" spans="2:11">
      <c r="B5" s="68" t="s">
        <v>50</v>
      </c>
      <c r="C5" s="74"/>
      <c r="D5" s="70">
        <v>40</v>
      </c>
      <c r="F5" s="81"/>
      <c r="G5" s="81"/>
      <c r="H5" s="81"/>
      <c r="I5" s="81"/>
      <c r="J5" s="81"/>
      <c r="K5" s="81"/>
    </row>
    <row r="6" spans="2:11">
      <c r="B6" s="68" t="s">
        <v>151</v>
      </c>
      <c r="C6" s="75"/>
      <c r="D6" s="71">
        <v>4000</v>
      </c>
      <c r="F6" s="81"/>
      <c r="G6" s="81"/>
      <c r="H6" s="81"/>
      <c r="I6" s="81"/>
      <c r="J6" s="81"/>
      <c r="K6" s="81"/>
    </row>
    <row r="7" spans="2:11">
      <c r="B7" s="78" t="s">
        <v>157</v>
      </c>
      <c r="C7" s="79" t="s">
        <v>160</v>
      </c>
      <c r="D7" s="78" t="s">
        <v>159</v>
      </c>
      <c r="F7" s="81"/>
      <c r="G7" s="81"/>
      <c r="H7" s="81"/>
      <c r="I7" s="81"/>
      <c r="J7" s="81"/>
      <c r="K7" s="81"/>
    </row>
    <row r="8" spans="2:11">
      <c r="B8" s="68" t="s">
        <v>161</v>
      </c>
      <c r="C8" s="74"/>
      <c r="D8" s="70">
        <v>2024</v>
      </c>
      <c r="F8" s="81"/>
      <c r="G8" s="81"/>
      <c r="H8" s="81"/>
      <c r="I8" s="81"/>
      <c r="J8" s="81"/>
      <c r="K8" s="81"/>
    </row>
    <row r="9" spans="2:11">
      <c r="B9" s="68" t="s">
        <v>106</v>
      </c>
      <c r="C9" s="74"/>
      <c r="D9" s="70">
        <v>1</v>
      </c>
      <c r="F9" s="81"/>
      <c r="G9" s="81"/>
      <c r="H9" s="81"/>
      <c r="I9" s="81"/>
      <c r="J9" s="81"/>
      <c r="K9" s="81"/>
    </row>
    <row r="10" spans="2:11">
      <c r="B10" s="78" t="s">
        <v>158</v>
      </c>
      <c r="C10" s="79" t="s">
        <v>160</v>
      </c>
      <c r="D10" s="78" t="s">
        <v>159</v>
      </c>
      <c r="F10" s="81"/>
      <c r="G10" s="81"/>
      <c r="H10" s="81"/>
      <c r="I10" s="81"/>
      <c r="J10" s="81"/>
      <c r="K10" s="81"/>
    </row>
    <row r="11" spans="2:11">
      <c r="B11" s="69" t="s">
        <v>143</v>
      </c>
      <c r="C11" s="74"/>
      <c r="D11" s="70">
        <v>5808501</v>
      </c>
      <c r="F11" s="81"/>
      <c r="G11" s="81"/>
      <c r="H11" s="81"/>
      <c r="I11" s="81"/>
      <c r="J11" s="81"/>
      <c r="K11" s="81"/>
    </row>
    <row r="12" spans="2:11">
      <c r="B12" s="68" t="s">
        <v>150</v>
      </c>
      <c r="C12" s="74"/>
      <c r="D12" s="70" t="s">
        <v>153</v>
      </c>
      <c r="F12" s="81"/>
      <c r="G12" s="81"/>
      <c r="H12" s="81"/>
      <c r="I12" s="81"/>
      <c r="J12" s="81"/>
      <c r="K12" s="81"/>
    </row>
    <row r="13" spans="2:11">
      <c r="B13" s="68" t="s">
        <v>165</v>
      </c>
      <c r="C13" s="76"/>
      <c r="D13" s="72"/>
      <c r="F13" s="81"/>
      <c r="G13" s="81"/>
      <c r="H13" s="81"/>
      <c r="I13" s="81"/>
      <c r="J13" s="81"/>
      <c r="K13" s="81"/>
    </row>
    <row r="14" spans="2:11">
      <c r="B14" s="68" t="s">
        <v>155</v>
      </c>
      <c r="C14" s="74"/>
      <c r="D14" s="70" t="s">
        <v>144</v>
      </c>
      <c r="F14" s="81"/>
      <c r="G14" s="81"/>
      <c r="H14" s="81"/>
      <c r="I14" s="81"/>
      <c r="J14" s="81"/>
      <c r="K14" s="81"/>
    </row>
    <row r="15" spans="2:11">
      <c r="B15" s="68" t="s">
        <v>166</v>
      </c>
      <c r="C15" s="74"/>
      <c r="D15" s="70"/>
      <c r="F15" s="81"/>
      <c r="G15" s="81"/>
      <c r="H15" s="81"/>
      <c r="I15" s="81"/>
      <c r="J15" s="81"/>
      <c r="K15" s="81"/>
    </row>
    <row r="16" spans="2:11">
      <c r="B16" s="68" t="s">
        <v>146</v>
      </c>
      <c r="C16" s="74"/>
      <c r="D16" s="70" t="s">
        <v>147</v>
      </c>
      <c r="F16" s="81"/>
      <c r="G16" s="81"/>
      <c r="H16" s="81"/>
      <c r="I16" s="81"/>
      <c r="J16" s="81"/>
      <c r="K16" s="81"/>
    </row>
    <row r="17" spans="2:11">
      <c r="B17" s="68" t="s">
        <v>145</v>
      </c>
      <c r="C17" s="74"/>
      <c r="D17" s="70" t="s">
        <v>148</v>
      </c>
      <c r="F17" s="81"/>
      <c r="G17" s="81"/>
      <c r="H17" s="81"/>
      <c r="I17" s="81"/>
      <c r="J17" s="81"/>
      <c r="K17" s="81"/>
    </row>
    <row r="18" spans="2:11">
      <c r="B18" s="68" t="s">
        <v>107</v>
      </c>
      <c r="C18" s="74"/>
      <c r="D18" s="70" t="s">
        <v>149</v>
      </c>
      <c r="F18" s="81"/>
      <c r="G18" s="81"/>
      <c r="H18" s="81"/>
      <c r="I18" s="81"/>
      <c r="J18" s="81"/>
      <c r="K18" s="81"/>
    </row>
    <row r="19" spans="2:11">
      <c r="B19" s="68" t="s">
        <v>108</v>
      </c>
      <c r="C19" s="74"/>
      <c r="D19" s="70" t="s">
        <v>164</v>
      </c>
      <c r="F19" s="81"/>
      <c r="G19" s="81"/>
      <c r="H19" s="81"/>
      <c r="I19" s="81"/>
      <c r="J19" s="81"/>
      <c r="K19" s="81"/>
    </row>
    <row r="20" spans="2:11">
      <c r="B20" s="68" t="s">
        <v>154</v>
      </c>
      <c r="C20" s="77"/>
      <c r="D20" s="73">
        <v>3333</v>
      </c>
      <c r="F20" s="81"/>
      <c r="G20" s="81"/>
      <c r="H20" s="81"/>
      <c r="I20" s="81"/>
      <c r="J20" s="81"/>
      <c r="K20" s="81"/>
    </row>
  </sheetData>
  <mergeCells count="1">
    <mergeCell ref="F2:K20"/>
  </mergeCells>
  <phoneticPr fontId="2"/>
  <dataValidations count="7">
    <dataValidation type="whole" allowBlank="1" showInputMessage="1" showErrorMessage="1" sqref="C4:D4" xr:uid="{762527D0-BA14-4039-8B78-3C6E2D7AE34F}">
      <formula1>1000000000</formula1>
      <formula2>9999999999</formula2>
    </dataValidation>
    <dataValidation type="whole" allowBlank="1" showInputMessage="1" showErrorMessage="1" sqref="C20:D20" xr:uid="{6E9FAC41-134A-4925-A124-A11168B055E4}">
      <formula1>1</formula1>
      <formula2>9999</formula2>
    </dataValidation>
    <dataValidation type="list" allowBlank="1" showInputMessage="1" showErrorMessage="1" sqref="C6" xr:uid="{57FB9CAA-68A5-41F9-A309-82B27B7F3288}">
      <formula1>",0,4000"</formula1>
    </dataValidation>
    <dataValidation type="whole" allowBlank="1" showInputMessage="1" showErrorMessage="1" sqref="C5" xr:uid="{BAABB5DC-C753-4AE2-AB7F-D6EC0BD93E3B}">
      <formula1>0</formula1>
      <formula2>500</formula2>
    </dataValidation>
    <dataValidation type="whole" allowBlank="1" showInputMessage="1" showErrorMessage="1" sqref="C8" xr:uid="{8DC52CD2-A6FC-40BE-A814-AD772C8ABC6E}">
      <formula1>2000</formula1>
      <formula2>3000</formula2>
    </dataValidation>
    <dataValidation type="whole" allowBlank="1" showInputMessage="1" showErrorMessage="1" sqref="C9" xr:uid="{3ECA9835-CA15-4143-B404-ACA2805DD2A6}">
      <formula1>1</formula1>
      <formula2>12</formula2>
    </dataValidation>
    <dataValidation type="whole" allowBlank="1" showInputMessage="1" showErrorMessage="1" sqref="C11" xr:uid="{D83CDA96-4D16-4C0C-BFCE-291C1EC5484A}">
      <formula1>1</formula1>
      <formula2>9999999</formula2>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73C55-AB03-4D99-89BF-F2E3D24F8214}">
  <sheetPr>
    <tabColor rgb="FFFFFF00"/>
  </sheetPr>
  <dimension ref="A2:U31"/>
  <sheetViews>
    <sheetView view="pageBreakPreview" zoomScale="85" zoomScaleNormal="100" zoomScaleSheetLayoutView="85" workbookViewId="0">
      <selection activeCell="C7" sqref="C7:M8"/>
    </sheetView>
  </sheetViews>
  <sheetFormatPr defaultRowHeight="26.1" customHeight="1"/>
  <cols>
    <col min="1" max="1" width="4.125" style="2" customWidth="1"/>
    <col min="2" max="2" width="7.125" style="2" customWidth="1"/>
    <col min="3" max="9" width="5.625" style="2" customWidth="1"/>
    <col min="10" max="21" width="3.125" style="2" customWidth="1"/>
    <col min="22" max="16384" width="9" style="2"/>
  </cols>
  <sheetData>
    <row r="2" spans="1:21" ht="26.1" customHeight="1">
      <c r="A2" s="116" t="s">
        <v>135</v>
      </c>
      <c r="B2" s="116"/>
      <c r="C2" s="116"/>
      <c r="D2" s="116"/>
      <c r="E2" s="116"/>
      <c r="F2" s="116"/>
      <c r="G2" s="116"/>
      <c r="H2" s="116"/>
      <c r="I2" s="116"/>
      <c r="J2" s="116"/>
      <c r="K2" s="116"/>
      <c r="L2" s="116"/>
      <c r="M2" s="116"/>
      <c r="N2" s="116"/>
      <c r="O2" s="116"/>
      <c r="P2" s="116"/>
      <c r="Q2" s="116"/>
      <c r="R2" s="116"/>
      <c r="S2" s="116"/>
      <c r="T2" s="116"/>
      <c r="U2" s="116"/>
    </row>
    <row r="3" spans="1:21" ht="26.1" customHeight="1">
      <c r="A3" s="44"/>
    </row>
    <row r="4" spans="1:21" ht="26.1" customHeight="1">
      <c r="A4" s="44"/>
    </row>
    <row r="5" spans="1:21" ht="26.1" customHeight="1">
      <c r="A5" s="2" t="s">
        <v>134</v>
      </c>
    </row>
    <row r="6" spans="1:21" ht="26.1" customHeight="1" thickBot="1">
      <c r="A6" s="44"/>
    </row>
    <row r="7" spans="1:21" ht="26.1" customHeight="1">
      <c r="A7" s="117" t="s">
        <v>133</v>
      </c>
      <c r="B7" s="118"/>
      <c r="C7" s="121" t="str">
        <f>IF(AND(K13="",K14="",K15="",K16=""),"",SUM(K13:R16))</f>
        <v/>
      </c>
      <c r="D7" s="122"/>
      <c r="E7" s="122"/>
      <c r="F7" s="122"/>
      <c r="G7" s="122"/>
      <c r="H7" s="122"/>
      <c r="I7" s="122"/>
      <c r="J7" s="122"/>
      <c r="K7" s="122"/>
      <c r="L7" s="122"/>
      <c r="M7" s="123"/>
    </row>
    <row r="8" spans="1:21" ht="26.1" customHeight="1" thickBot="1">
      <c r="A8" s="119"/>
      <c r="B8" s="120"/>
      <c r="C8" s="124"/>
      <c r="D8" s="125"/>
      <c r="E8" s="125"/>
      <c r="F8" s="125"/>
      <c r="G8" s="125"/>
      <c r="H8" s="125"/>
      <c r="I8" s="125"/>
      <c r="J8" s="125"/>
      <c r="K8" s="125"/>
      <c r="L8" s="125"/>
      <c r="M8" s="126"/>
    </row>
    <row r="9" spans="1:21" ht="26.1" customHeight="1">
      <c r="A9" s="44"/>
      <c r="B9" s="52" t="s">
        <v>132</v>
      </c>
      <c r="C9" s="51" t="s">
        <v>131</v>
      </c>
    </row>
    <row r="10" spans="1:21" ht="26.1" customHeight="1" thickBot="1">
      <c r="A10" s="44"/>
    </row>
    <row r="11" spans="1:21" ht="26.1" customHeight="1" thickBot="1">
      <c r="A11" s="44"/>
      <c r="B11" s="146" t="str">
        <f>IF(使い方など!C8="","",DATE(使い方など!C8,1,1))</f>
        <v/>
      </c>
      <c r="C11" s="147"/>
      <c r="D11" s="147"/>
      <c r="E11" s="50" t="s">
        <v>130</v>
      </c>
      <c r="F11" s="148" t="str">
        <f>IF(使い方など!C9="","",使い方など!C9)</f>
        <v/>
      </c>
      <c r="G11" s="148"/>
      <c r="H11" s="49" t="s">
        <v>129</v>
      </c>
      <c r="I11" s="48"/>
      <c r="J11" s="47"/>
      <c r="K11" s="31"/>
      <c r="L11" s="31"/>
      <c r="M11" s="31"/>
    </row>
    <row r="12" spans="1:21" ht="26.1" customHeight="1">
      <c r="A12" s="44"/>
      <c r="B12" s="149" t="s">
        <v>128</v>
      </c>
      <c r="C12" s="150"/>
      <c r="D12" s="150"/>
      <c r="E12" s="150"/>
      <c r="F12" s="113"/>
      <c r="G12" s="143" t="s">
        <v>127</v>
      </c>
      <c r="H12" s="144"/>
      <c r="I12" s="144"/>
      <c r="J12" s="145"/>
      <c r="K12" s="127" t="s">
        <v>126</v>
      </c>
      <c r="L12" s="128"/>
      <c r="M12" s="128"/>
      <c r="N12" s="128"/>
      <c r="O12" s="128"/>
      <c r="P12" s="128"/>
      <c r="Q12" s="128"/>
      <c r="R12" s="128"/>
      <c r="S12" s="46"/>
    </row>
    <row r="13" spans="1:21" ht="26.1" customHeight="1">
      <c r="A13" s="44"/>
      <c r="B13" s="151"/>
      <c r="C13" s="152"/>
      <c r="D13" s="152"/>
      <c r="E13" s="152"/>
      <c r="F13" s="153"/>
      <c r="G13" s="82"/>
      <c r="H13" s="83"/>
      <c r="I13" s="83"/>
      <c r="J13" s="84"/>
      <c r="K13" s="85"/>
      <c r="L13" s="86"/>
      <c r="M13" s="86"/>
      <c r="N13" s="86"/>
      <c r="O13" s="86"/>
      <c r="P13" s="86"/>
      <c r="Q13" s="86"/>
      <c r="R13" s="87"/>
    </row>
    <row r="14" spans="1:21" ht="26.1" customHeight="1">
      <c r="A14" s="44"/>
      <c r="B14" s="151"/>
      <c r="C14" s="152"/>
      <c r="D14" s="152"/>
      <c r="E14" s="152"/>
      <c r="F14" s="153"/>
      <c r="G14" s="82"/>
      <c r="H14" s="83"/>
      <c r="I14" s="83"/>
      <c r="J14" s="84"/>
      <c r="K14" s="85"/>
      <c r="L14" s="86"/>
      <c r="M14" s="86"/>
      <c r="N14" s="86"/>
      <c r="O14" s="86"/>
      <c r="P14" s="86"/>
      <c r="Q14" s="86"/>
      <c r="R14" s="87"/>
    </row>
    <row r="15" spans="1:21" ht="26.1" customHeight="1">
      <c r="A15" s="44"/>
      <c r="B15" s="151"/>
      <c r="C15" s="152"/>
      <c r="D15" s="152"/>
      <c r="E15" s="152"/>
      <c r="F15" s="153"/>
      <c r="G15" s="82"/>
      <c r="H15" s="83"/>
      <c r="I15" s="83"/>
      <c r="J15" s="84"/>
      <c r="K15" s="85"/>
      <c r="L15" s="86"/>
      <c r="M15" s="86"/>
      <c r="N15" s="86"/>
      <c r="O15" s="86"/>
      <c r="P15" s="86"/>
      <c r="Q15" s="86"/>
      <c r="R15" s="87"/>
    </row>
    <row r="16" spans="1:21" ht="26.1" customHeight="1" thickBot="1">
      <c r="A16" s="44"/>
      <c r="B16" s="154"/>
      <c r="C16" s="155"/>
      <c r="D16" s="155"/>
      <c r="E16" s="155"/>
      <c r="F16" s="156"/>
      <c r="G16" s="157"/>
      <c r="H16" s="158"/>
      <c r="I16" s="158"/>
      <c r="J16" s="159"/>
      <c r="K16" s="160"/>
      <c r="L16" s="161"/>
      <c r="M16" s="161"/>
      <c r="N16" s="161"/>
      <c r="O16" s="161"/>
      <c r="P16" s="161"/>
      <c r="Q16" s="161"/>
      <c r="R16" s="162"/>
    </row>
    <row r="17" spans="1:21" ht="26.1" customHeight="1">
      <c r="A17" s="44"/>
    </row>
    <row r="18" spans="1:21" ht="26.1" customHeight="1">
      <c r="A18" s="2" t="s">
        <v>125</v>
      </c>
    </row>
    <row r="19" spans="1:21" ht="26.1" customHeight="1">
      <c r="A19" s="44"/>
    </row>
    <row r="20" spans="1:21" ht="26.1" customHeight="1">
      <c r="J20" s="141"/>
      <c r="K20" s="141"/>
      <c r="L20" s="141"/>
      <c r="M20" s="141"/>
      <c r="N20" s="2" t="s">
        <v>0</v>
      </c>
      <c r="O20" s="142"/>
      <c r="P20" s="142"/>
      <c r="Q20" s="2" t="s">
        <v>124</v>
      </c>
      <c r="R20" s="141"/>
      <c r="S20" s="141"/>
      <c r="T20" s="2" t="s">
        <v>123</v>
      </c>
    </row>
    <row r="21" spans="1:21" ht="26.1" customHeight="1" thickBot="1">
      <c r="A21" s="44"/>
    </row>
    <row r="22" spans="1:21" ht="26.1" customHeight="1">
      <c r="F22" s="137" t="s">
        <v>122</v>
      </c>
      <c r="G22" s="118" t="s">
        <v>121</v>
      </c>
      <c r="H22" s="118"/>
      <c r="I22" s="118"/>
      <c r="J22" s="34" t="s">
        <v>120</v>
      </c>
      <c r="K22" s="140" t="str">
        <f>IF(使い方など!C11="","",MID(使い方など!C11,1,3))</f>
        <v/>
      </c>
      <c r="L22" s="140"/>
      <c r="M22" s="32" t="s">
        <v>109</v>
      </c>
      <c r="N22" s="140" t="str">
        <f>IF(使い方など!C11="","",MID(使い方など!C11,4,4))</f>
        <v/>
      </c>
      <c r="O22" s="140"/>
      <c r="P22" s="140"/>
      <c r="Q22" s="43"/>
      <c r="R22" s="43"/>
      <c r="S22" s="29"/>
      <c r="T22" s="29"/>
      <c r="U22" s="30"/>
    </row>
    <row r="23" spans="1:21" ht="26.1" customHeight="1">
      <c r="F23" s="138"/>
      <c r="G23" s="129"/>
      <c r="H23" s="129"/>
      <c r="I23" s="129"/>
      <c r="J23" s="131" t="str">
        <f>IF(使い方など!C12="","",使い方など!C12)</f>
        <v/>
      </c>
      <c r="K23" s="132"/>
      <c r="L23" s="132"/>
      <c r="M23" s="132"/>
      <c r="N23" s="132"/>
      <c r="O23" s="132"/>
      <c r="P23" s="132"/>
      <c r="Q23" s="132"/>
      <c r="R23" s="132"/>
      <c r="S23" s="132"/>
      <c r="T23" s="132"/>
      <c r="U23" s="133"/>
    </row>
    <row r="24" spans="1:21" ht="26.1" customHeight="1">
      <c r="F24" s="138"/>
      <c r="G24" s="130" t="s">
        <v>119</v>
      </c>
      <c r="H24" s="130"/>
      <c r="I24" s="130"/>
      <c r="J24" s="134" t="str">
        <f>IF(使い方など!C13="","",使い方など!C13)</f>
        <v/>
      </c>
      <c r="K24" s="135"/>
      <c r="L24" s="135"/>
      <c r="M24" s="135"/>
      <c r="N24" s="135"/>
      <c r="O24" s="135"/>
      <c r="P24" s="135"/>
      <c r="Q24" s="135"/>
      <c r="R24" s="135"/>
      <c r="S24" s="135"/>
      <c r="T24" s="135"/>
      <c r="U24" s="136"/>
    </row>
    <row r="25" spans="1:21" ht="26.1" customHeight="1">
      <c r="F25" s="138"/>
      <c r="G25" s="112" t="s">
        <v>118</v>
      </c>
      <c r="H25" s="113"/>
      <c r="I25" s="42" t="s">
        <v>117</v>
      </c>
      <c r="J25" s="91" t="str">
        <f>IF(使い方など!C16="","",使い方など!C16)</f>
        <v/>
      </c>
      <c r="K25" s="92"/>
      <c r="L25" s="92"/>
      <c r="M25" s="92"/>
      <c r="N25" s="93"/>
      <c r="O25" s="114" t="s">
        <v>116</v>
      </c>
      <c r="P25" s="115"/>
      <c r="Q25" s="94" t="str">
        <f>IF(使い方など!C17="","",使い方など!C17)</f>
        <v/>
      </c>
      <c r="R25" s="95"/>
      <c r="S25" s="95"/>
      <c r="T25" s="95"/>
      <c r="U25" s="96"/>
    </row>
    <row r="26" spans="1:21" ht="26.1" customHeight="1">
      <c r="F26" s="138"/>
      <c r="G26" s="97" t="s">
        <v>115</v>
      </c>
      <c r="H26" s="111" t="s">
        <v>114</v>
      </c>
      <c r="I26" s="111"/>
      <c r="J26" s="107" t="str">
        <f>IF(使い方など!C14="","",使い方など!C14)</f>
        <v/>
      </c>
      <c r="K26" s="107"/>
      <c r="L26" s="107"/>
      <c r="M26" s="107"/>
      <c r="N26" s="107"/>
      <c r="O26" s="107"/>
      <c r="P26" s="107"/>
      <c r="Q26" s="107"/>
      <c r="R26" s="107"/>
      <c r="S26" s="107"/>
      <c r="T26" s="107"/>
      <c r="U26" s="108"/>
    </row>
    <row r="27" spans="1:21" ht="26.1" customHeight="1">
      <c r="F27" s="138"/>
      <c r="G27" s="97"/>
      <c r="H27" s="111"/>
      <c r="I27" s="111"/>
      <c r="J27" s="109" t="str">
        <f>IF(使い方など!C15="","",使い方など!C15)</f>
        <v/>
      </c>
      <c r="K27" s="109"/>
      <c r="L27" s="109"/>
      <c r="M27" s="109"/>
      <c r="N27" s="109"/>
      <c r="O27" s="109"/>
      <c r="P27" s="109"/>
      <c r="Q27" s="109"/>
      <c r="R27" s="109"/>
      <c r="S27" s="109"/>
      <c r="T27" s="109"/>
      <c r="U27" s="110"/>
    </row>
    <row r="28" spans="1:21" ht="26.1" customHeight="1">
      <c r="F28" s="138"/>
      <c r="G28" s="97"/>
      <c r="H28" s="99" t="s">
        <v>113</v>
      </c>
      <c r="I28" s="100"/>
      <c r="J28" s="107" t="str">
        <f>IF(使い方など!C18="","",使い方など!C18)</f>
        <v/>
      </c>
      <c r="K28" s="107"/>
      <c r="L28" s="107"/>
      <c r="M28" s="107"/>
      <c r="N28" s="107"/>
      <c r="O28" s="107"/>
      <c r="P28" s="107"/>
      <c r="Q28" s="107"/>
      <c r="R28" s="107"/>
      <c r="S28" s="107"/>
      <c r="T28" s="107"/>
      <c r="U28" s="108"/>
    </row>
    <row r="29" spans="1:21" ht="26.1" customHeight="1" thickBot="1">
      <c r="F29" s="139"/>
      <c r="G29" s="98"/>
      <c r="H29" s="101" t="s">
        <v>112</v>
      </c>
      <c r="I29" s="102"/>
      <c r="J29" s="105" t="str">
        <f>IF(使い方など!C19="","",使い方など!C19)</f>
        <v/>
      </c>
      <c r="K29" s="106"/>
      <c r="L29" s="106"/>
      <c r="M29" s="106"/>
      <c r="N29" s="106"/>
      <c r="O29" s="106"/>
      <c r="P29" s="106"/>
      <c r="Q29" s="106"/>
      <c r="R29" s="106"/>
      <c r="S29" s="106"/>
      <c r="T29" s="41" t="s">
        <v>111</v>
      </c>
      <c r="U29" s="40"/>
    </row>
    <row r="30" spans="1:21" ht="11.25" customHeight="1">
      <c r="F30" s="39"/>
      <c r="G30" s="39"/>
      <c r="H30" s="38"/>
      <c r="I30" s="38"/>
      <c r="J30" s="37"/>
      <c r="K30" s="37"/>
      <c r="L30" s="37"/>
      <c r="M30" s="37"/>
      <c r="N30" s="37"/>
      <c r="O30" s="37"/>
      <c r="P30" s="37"/>
      <c r="Q30" s="37"/>
      <c r="R30" s="37"/>
      <c r="S30" s="37"/>
      <c r="T30" s="37"/>
      <c r="U30" s="37"/>
    </row>
    <row r="31" spans="1:21" ht="26.1" customHeight="1">
      <c r="F31" s="36"/>
      <c r="G31" s="36"/>
      <c r="H31" s="103" t="s">
        <v>110</v>
      </c>
      <c r="I31" s="103"/>
      <c r="J31" s="103"/>
      <c r="K31" s="104"/>
      <c r="L31" s="88" t="str">
        <f>IF(使い方など!C20="","",使い方など!C20)</f>
        <v/>
      </c>
      <c r="M31" s="89"/>
      <c r="N31" s="89"/>
      <c r="O31" s="90"/>
      <c r="P31" s="35" t="s">
        <v>109</v>
      </c>
      <c r="Q31" s="33">
        <v>0</v>
      </c>
      <c r="R31" s="33">
        <v>0</v>
      </c>
    </row>
  </sheetData>
  <sheetProtection selectLockedCells="1" autoFilter="0"/>
  <mergeCells count="44">
    <mergeCell ref="J20:M20"/>
    <mergeCell ref="O20:P20"/>
    <mergeCell ref="R20:S20"/>
    <mergeCell ref="G12:J12"/>
    <mergeCell ref="B11:D11"/>
    <mergeCell ref="F11:G11"/>
    <mergeCell ref="G13:J13"/>
    <mergeCell ref="B12:F12"/>
    <mergeCell ref="B13:F13"/>
    <mergeCell ref="B16:F16"/>
    <mergeCell ref="G16:J16"/>
    <mergeCell ref="K16:R16"/>
    <mergeCell ref="B14:F14"/>
    <mergeCell ref="G14:J14"/>
    <mergeCell ref="K14:R14"/>
    <mergeCell ref="B15:F15"/>
    <mergeCell ref="G22:I23"/>
    <mergeCell ref="G24:I24"/>
    <mergeCell ref="J23:U23"/>
    <mergeCell ref="J24:U24"/>
    <mergeCell ref="F22:F29"/>
    <mergeCell ref="K22:L22"/>
    <mergeCell ref="N22:P22"/>
    <mergeCell ref="A2:U2"/>
    <mergeCell ref="A7:B8"/>
    <mergeCell ref="C7:M8"/>
    <mergeCell ref="K12:R12"/>
    <mergeCell ref="K13:R13"/>
    <mergeCell ref="G15:J15"/>
    <mergeCell ref="K15:R15"/>
    <mergeCell ref="L31:O31"/>
    <mergeCell ref="J25:N25"/>
    <mergeCell ref="Q25:U25"/>
    <mergeCell ref="G26:G29"/>
    <mergeCell ref="H28:I28"/>
    <mergeCell ref="H29:I29"/>
    <mergeCell ref="H31:K31"/>
    <mergeCell ref="J29:S29"/>
    <mergeCell ref="J26:U26"/>
    <mergeCell ref="J27:U27"/>
    <mergeCell ref="H26:I27"/>
    <mergeCell ref="J28:U28"/>
    <mergeCell ref="G25:H25"/>
    <mergeCell ref="O25:P25"/>
  </mergeCells>
  <phoneticPr fontId="2"/>
  <dataValidations count="3">
    <dataValidation type="list" allowBlank="1" showInputMessage="1" showErrorMessage="1" sqref="B13:F14" xr:uid="{D35CBB0C-B72F-41B8-8468-3502A7B788F0}">
      <formula1>",移動支援（身体）,移動支援（知的）,移動支援（精神）,移動支援（児童）"</formula1>
    </dataValidation>
    <dataValidation type="list" allowBlank="1" showInputMessage="1" showErrorMessage="1" sqref="B15:F16" xr:uid="{B3724BD4-03DA-4672-A54A-9C9269069981}">
      <formula1>",移動支援,移動支援（身体）,移動支援（知的）,移動支援（精神）,移動支援（児童）"</formula1>
    </dataValidation>
    <dataValidation imeMode="off" allowBlank="1" showInputMessage="1" showErrorMessage="1" sqref="G25 I25:J25 O25" xr:uid="{A1C03C01-E0EE-4205-9448-7A616EFD92E3}"/>
  </dataValidations>
  <printOptions horizontalCentered="1"/>
  <pageMargins left="0.59055118110236227" right="0.59055118110236227" top="0.98425196850393704" bottom="0.78740157480314965" header="0.31496062992125984" footer="0.31496062992125984"/>
  <pageSetup paperSize="9" scale="97" orientation="portrait" blackAndWhite="1"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52"/>
  <sheetViews>
    <sheetView view="pageBreakPreview" zoomScale="85" zoomScaleNormal="100" zoomScaleSheetLayoutView="85" workbookViewId="0">
      <selection activeCell="A3" sqref="A3:X3"/>
    </sheetView>
  </sheetViews>
  <sheetFormatPr defaultRowHeight="15"/>
  <cols>
    <col min="1" max="26" width="3.625" style="1" customWidth="1"/>
    <col min="27" max="16384" width="9" style="1"/>
  </cols>
  <sheetData>
    <row r="1" spans="1:24" ht="20.100000000000001" customHeight="1"/>
    <row r="2" spans="1:24" ht="20.100000000000001" customHeight="1"/>
    <row r="3" spans="1:24" ht="20.100000000000001" customHeight="1">
      <c r="A3" s="116" t="s">
        <v>31</v>
      </c>
      <c r="B3" s="116"/>
      <c r="C3" s="116"/>
      <c r="D3" s="116"/>
      <c r="E3" s="116"/>
      <c r="F3" s="116"/>
      <c r="G3" s="116"/>
      <c r="H3" s="116"/>
      <c r="I3" s="116"/>
      <c r="J3" s="116"/>
      <c r="K3" s="116"/>
      <c r="L3" s="116"/>
      <c r="M3" s="116"/>
      <c r="N3" s="116"/>
      <c r="O3" s="116"/>
      <c r="P3" s="116"/>
      <c r="Q3" s="116"/>
      <c r="R3" s="116"/>
      <c r="S3" s="116"/>
      <c r="T3" s="116"/>
      <c r="U3" s="116"/>
      <c r="V3" s="116"/>
      <c r="W3" s="116"/>
      <c r="X3" s="116"/>
    </row>
    <row r="4" spans="1:24" ht="20.100000000000001" customHeight="1" thickBot="1"/>
    <row r="5" spans="1:24" ht="20.100000000000001" customHeight="1" thickBot="1">
      <c r="N5" s="2"/>
      <c r="O5" s="2"/>
      <c r="R5" s="66" t="str">
        <f>IF(使い方など!C8="","",DATE(使い方など!C8,1,1))</f>
        <v/>
      </c>
      <c r="S5" s="57"/>
      <c r="T5" s="58"/>
      <c r="U5" s="8" t="s">
        <v>0</v>
      </c>
      <c r="V5" s="67" t="str">
        <f>IF(使い方など!C9="","",使い方など!C9)</f>
        <v/>
      </c>
      <c r="W5" s="222" t="s">
        <v>5</v>
      </c>
      <c r="X5" s="223"/>
    </row>
    <row r="6" spans="1:24" ht="24.95" customHeight="1" thickBot="1"/>
    <row r="7" spans="1:24" ht="20.100000000000001" customHeight="1">
      <c r="A7" s="168" t="s">
        <v>1</v>
      </c>
      <c r="B7" s="169"/>
      <c r="C7" s="170"/>
      <c r="D7" s="172" t="str">
        <f>MID(使い方など!$C4,1,1)</f>
        <v/>
      </c>
      <c r="E7" s="174" t="str">
        <f>MID(使い方など!$C4,2,1)</f>
        <v/>
      </c>
      <c r="F7" s="174" t="str">
        <f>MID(使い方など!$C4,3,1)</f>
        <v/>
      </c>
      <c r="G7" s="174" t="str">
        <f>MID(使い方など!$C4,4,1)</f>
        <v/>
      </c>
      <c r="H7" s="174" t="str">
        <f>MID(使い方など!$C4,5,1)</f>
        <v/>
      </c>
      <c r="I7" s="174" t="str">
        <f>MID(使い方など!$C4,6,1)</f>
        <v/>
      </c>
      <c r="J7" s="174" t="str">
        <f>MID(使い方など!$C4,7,1)</f>
        <v/>
      </c>
      <c r="K7" s="174" t="str">
        <f>MID(使い方など!$C4,8,1)</f>
        <v/>
      </c>
      <c r="L7" s="174" t="str">
        <f>MID(使い方など!$C4,9,1)</f>
        <v/>
      </c>
      <c r="M7" s="229" t="str">
        <f>MID(使い方など!$C4,10,1)</f>
        <v/>
      </c>
      <c r="N7" s="231" t="s">
        <v>2</v>
      </c>
      <c r="O7" s="231"/>
      <c r="P7" s="231"/>
      <c r="Q7" s="224" t="str">
        <f>IF(使い方など!C12="","",使い方など!C12)</f>
        <v/>
      </c>
      <c r="R7" s="225"/>
      <c r="S7" s="225"/>
      <c r="T7" s="225"/>
      <c r="U7" s="225"/>
      <c r="V7" s="225"/>
      <c r="W7" s="225"/>
      <c r="X7" s="226"/>
    </row>
    <row r="8" spans="1:24" ht="20.100000000000001" customHeight="1">
      <c r="A8" s="171"/>
      <c r="B8" s="144"/>
      <c r="C8" s="145"/>
      <c r="D8" s="173"/>
      <c r="E8" s="175"/>
      <c r="F8" s="175"/>
      <c r="G8" s="175"/>
      <c r="H8" s="175"/>
      <c r="I8" s="175"/>
      <c r="J8" s="175"/>
      <c r="K8" s="175"/>
      <c r="L8" s="175"/>
      <c r="M8" s="230"/>
      <c r="N8" s="232"/>
      <c r="O8" s="232"/>
      <c r="P8" s="232"/>
      <c r="Q8" s="234" t="str">
        <f>IF(使い方など!C13="","",使い方など!C13)</f>
        <v/>
      </c>
      <c r="R8" s="235"/>
      <c r="S8" s="235"/>
      <c r="T8" s="235"/>
      <c r="U8" s="235"/>
      <c r="V8" s="235"/>
      <c r="W8" s="235"/>
      <c r="X8" s="236"/>
    </row>
    <row r="9" spans="1:24" ht="20.100000000000001" customHeight="1">
      <c r="A9" s="237" t="s">
        <v>3</v>
      </c>
      <c r="B9" s="238"/>
      <c r="C9" s="238"/>
      <c r="D9" s="239" t="str">
        <f>IF(使い方など!C3="","",使い方など!C3)</f>
        <v/>
      </c>
      <c r="E9" s="240"/>
      <c r="F9" s="240"/>
      <c r="G9" s="240"/>
      <c r="H9" s="240"/>
      <c r="I9" s="240"/>
      <c r="J9" s="240"/>
      <c r="K9" s="240"/>
      <c r="L9" s="240"/>
      <c r="M9" s="241"/>
      <c r="N9" s="232"/>
      <c r="O9" s="232"/>
      <c r="P9" s="232"/>
      <c r="Q9" s="234" t="str">
        <f>IF(使い方など!C14="","",使い方など!C14)</f>
        <v/>
      </c>
      <c r="R9" s="235"/>
      <c r="S9" s="235"/>
      <c r="T9" s="235"/>
      <c r="U9" s="235"/>
      <c r="V9" s="235"/>
      <c r="W9" s="235"/>
      <c r="X9" s="236"/>
    </row>
    <row r="10" spans="1:24" ht="20.100000000000001" customHeight="1" thickBot="1">
      <c r="A10" s="190"/>
      <c r="B10" s="191"/>
      <c r="C10" s="191"/>
      <c r="D10" s="242"/>
      <c r="E10" s="166"/>
      <c r="F10" s="166"/>
      <c r="G10" s="166"/>
      <c r="H10" s="166"/>
      <c r="I10" s="166"/>
      <c r="J10" s="166"/>
      <c r="K10" s="166"/>
      <c r="L10" s="166"/>
      <c r="M10" s="167"/>
      <c r="N10" s="233"/>
      <c r="O10" s="233"/>
      <c r="P10" s="233"/>
      <c r="Q10" s="245" t="str">
        <f>IF(使い方など!C19="","",使い方など!C18&amp;"　"&amp;使い方など!C19)</f>
        <v/>
      </c>
      <c r="R10" s="246"/>
      <c r="S10" s="246"/>
      <c r="T10" s="246"/>
      <c r="U10" s="246"/>
      <c r="V10" s="246"/>
      <c r="W10" s="246"/>
      <c r="X10" s="247"/>
    </row>
    <row r="11" spans="1:24" ht="24.95" customHeight="1" thickBot="1"/>
    <row r="12" spans="1:24" ht="20.100000000000001" customHeight="1">
      <c r="A12" s="137" t="s">
        <v>10</v>
      </c>
      <c r="B12" s="118" t="s">
        <v>4</v>
      </c>
      <c r="C12" s="118"/>
      <c r="D12" s="118"/>
      <c r="E12" s="118"/>
      <c r="F12" s="118"/>
      <c r="G12" s="118"/>
      <c r="H12" s="118"/>
      <c r="I12" s="118"/>
      <c r="J12" s="118"/>
      <c r="K12" s="118"/>
      <c r="L12" s="118" t="s">
        <v>6</v>
      </c>
      <c r="M12" s="118"/>
      <c r="N12" s="118"/>
      <c r="O12" s="118"/>
      <c r="P12" s="227" t="s">
        <v>9</v>
      </c>
      <c r="Q12" s="227"/>
      <c r="R12" s="118" t="s">
        <v>7</v>
      </c>
      <c r="S12" s="118"/>
      <c r="T12" s="118"/>
      <c r="U12" s="118"/>
      <c r="V12" s="118" t="s">
        <v>8</v>
      </c>
      <c r="W12" s="118"/>
      <c r="X12" s="183"/>
    </row>
    <row r="13" spans="1:24" ht="20.100000000000001" customHeight="1">
      <c r="A13" s="138"/>
      <c r="B13" s="111"/>
      <c r="C13" s="111"/>
      <c r="D13" s="111"/>
      <c r="E13" s="111"/>
      <c r="F13" s="111"/>
      <c r="G13" s="111"/>
      <c r="H13" s="111"/>
      <c r="I13" s="111"/>
      <c r="J13" s="111"/>
      <c r="K13" s="111"/>
      <c r="L13" s="111"/>
      <c r="M13" s="111"/>
      <c r="N13" s="111"/>
      <c r="O13" s="111"/>
      <c r="P13" s="228"/>
      <c r="Q13" s="228"/>
      <c r="R13" s="111"/>
      <c r="S13" s="111"/>
      <c r="T13" s="111"/>
      <c r="U13" s="111"/>
      <c r="V13" s="111"/>
      <c r="W13" s="111"/>
      <c r="X13" s="210"/>
    </row>
    <row r="14" spans="1:24" ht="20.100000000000001" customHeight="1">
      <c r="A14" s="138"/>
      <c r="B14" s="243" t="str">
        <f>IF(H14="","","移動支援")</f>
        <v/>
      </c>
      <c r="C14" s="244"/>
      <c r="D14" s="244"/>
      <c r="E14" s="244" t="str">
        <f>IFERROR(IF(H14="","",_xlfn.SWITCH(D$7,"1","【身体】","2","【知的】","3","【精神】","4","【児童】")),"")</f>
        <v/>
      </c>
      <c r="F14" s="244"/>
      <c r="G14" s="244"/>
      <c r="H14" s="254" t="str">
        <f>IFERROR(SMALL(実績記録票!AA$13:AA$43,1),"")</f>
        <v/>
      </c>
      <c r="I14" s="254"/>
      <c r="J14" s="254"/>
      <c r="K14" s="59" t="str">
        <f>IF(H14="","","H")</f>
        <v/>
      </c>
      <c r="L14" s="189" t="str">
        <f>IF(H14="","",2000*H14)</f>
        <v/>
      </c>
      <c r="M14" s="189"/>
      <c r="N14" s="189"/>
      <c r="O14" s="189"/>
      <c r="P14" s="189" t="str">
        <f>IF(H14="","",COUNTIF(実績記録票!Q$13:R$43,明細書!H14))</f>
        <v/>
      </c>
      <c r="Q14" s="189"/>
      <c r="R14" s="184" t="str">
        <f>IF(H14="","",L14*P14)</f>
        <v/>
      </c>
      <c r="S14" s="184"/>
      <c r="T14" s="184"/>
      <c r="U14" s="184"/>
      <c r="V14" s="176"/>
      <c r="W14" s="176"/>
      <c r="X14" s="177"/>
    </row>
    <row r="15" spans="1:24" ht="20.100000000000001" customHeight="1">
      <c r="A15" s="138"/>
      <c r="B15" s="243" t="str">
        <f t="shared" ref="B15:B23" si="0">IF(H15="","","移動支援")</f>
        <v/>
      </c>
      <c r="C15" s="244"/>
      <c r="D15" s="244"/>
      <c r="E15" s="244" t="str">
        <f t="shared" ref="E15:E23" si="1">IFERROR(IF(H15="","",_xlfn.SWITCH(D$7,"1","【身体】","2","【知的】","3","【精神】","4","【児童】")),"")</f>
        <v/>
      </c>
      <c r="F15" s="244"/>
      <c r="G15" s="244"/>
      <c r="H15" s="254" t="str">
        <f>IFERROR(SMALL(実績記録票!AA$13:AA$43,2),"")</f>
        <v/>
      </c>
      <c r="I15" s="254"/>
      <c r="J15" s="254"/>
      <c r="K15" s="59" t="str">
        <f t="shared" ref="K15:K23" si="2">IF(H15="","","H")</f>
        <v/>
      </c>
      <c r="L15" s="189" t="str">
        <f t="shared" ref="L15:L23" si="3">IF(H15="","",2000*H15)</f>
        <v/>
      </c>
      <c r="M15" s="189"/>
      <c r="N15" s="189"/>
      <c r="O15" s="189"/>
      <c r="P15" s="189" t="str">
        <f>IF(H15="","",COUNTIF(実績記録票!Q$13:R$43,明細書!H15))</f>
        <v/>
      </c>
      <c r="Q15" s="189"/>
      <c r="R15" s="184" t="str">
        <f t="shared" ref="R15:R23" si="4">IF(H15="","",L15*P15)</f>
        <v/>
      </c>
      <c r="S15" s="184"/>
      <c r="T15" s="184"/>
      <c r="U15" s="184"/>
      <c r="V15" s="176"/>
      <c r="W15" s="176"/>
      <c r="X15" s="177"/>
    </row>
    <row r="16" spans="1:24" ht="20.100000000000001" customHeight="1">
      <c r="A16" s="138"/>
      <c r="B16" s="243" t="str">
        <f t="shared" si="0"/>
        <v/>
      </c>
      <c r="C16" s="244"/>
      <c r="D16" s="244"/>
      <c r="E16" s="244" t="str">
        <f t="shared" si="1"/>
        <v/>
      </c>
      <c r="F16" s="244"/>
      <c r="G16" s="244"/>
      <c r="H16" s="254" t="str">
        <f>IFERROR(SMALL(実績記録票!AA$13:AA$43,3),"")</f>
        <v/>
      </c>
      <c r="I16" s="254"/>
      <c r="J16" s="254"/>
      <c r="K16" s="59" t="str">
        <f t="shared" si="2"/>
        <v/>
      </c>
      <c r="L16" s="189" t="str">
        <f t="shared" si="3"/>
        <v/>
      </c>
      <c r="M16" s="189"/>
      <c r="N16" s="189"/>
      <c r="O16" s="189"/>
      <c r="P16" s="189" t="str">
        <f>IF(H16="","",COUNTIF(実績記録票!Q$13:R$43,明細書!H16))</f>
        <v/>
      </c>
      <c r="Q16" s="189"/>
      <c r="R16" s="184" t="str">
        <f t="shared" si="4"/>
        <v/>
      </c>
      <c r="S16" s="184"/>
      <c r="T16" s="184"/>
      <c r="U16" s="184"/>
      <c r="V16" s="176"/>
      <c r="W16" s="176"/>
      <c r="X16" s="177"/>
    </row>
    <row r="17" spans="1:24" ht="20.100000000000001" customHeight="1">
      <c r="A17" s="138"/>
      <c r="B17" s="243" t="str">
        <f t="shared" si="0"/>
        <v/>
      </c>
      <c r="C17" s="244"/>
      <c r="D17" s="244"/>
      <c r="E17" s="244" t="str">
        <f t="shared" si="1"/>
        <v/>
      </c>
      <c r="F17" s="244"/>
      <c r="G17" s="244"/>
      <c r="H17" s="254" t="str">
        <f>IFERROR(SMALL(実績記録票!AA$13:AA$43,4),"")</f>
        <v/>
      </c>
      <c r="I17" s="254"/>
      <c r="J17" s="254"/>
      <c r="K17" s="59" t="str">
        <f t="shared" si="2"/>
        <v/>
      </c>
      <c r="L17" s="189" t="str">
        <f t="shared" si="3"/>
        <v/>
      </c>
      <c r="M17" s="189"/>
      <c r="N17" s="189"/>
      <c r="O17" s="189"/>
      <c r="P17" s="189" t="str">
        <f>IF(H17="","",COUNTIF(実績記録票!Q$13:R$43,明細書!H17))</f>
        <v/>
      </c>
      <c r="Q17" s="189"/>
      <c r="R17" s="184" t="str">
        <f t="shared" si="4"/>
        <v/>
      </c>
      <c r="S17" s="184"/>
      <c r="T17" s="184"/>
      <c r="U17" s="184"/>
      <c r="V17" s="176"/>
      <c r="W17" s="176"/>
      <c r="X17" s="177"/>
    </row>
    <row r="18" spans="1:24" ht="20.100000000000001" customHeight="1">
      <c r="A18" s="138"/>
      <c r="B18" s="243" t="str">
        <f t="shared" si="0"/>
        <v/>
      </c>
      <c r="C18" s="244"/>
      <c r="D18" s="244"/>
      <c r="E18" s="244" t="str">
        <f t="shared" si="1"/>
        <v/>
      </c>
      <c r="F18" s="244"/>
      <c r="G18" s="244"/>
      <c r="H18" s="254" t="str">
        <f>IFERROR(SMALL(実績記録票!AA$13:AA$43,5),"")</f>
        <v/>
      </c>
      <c r="I18" s="254"/>
      <c r="J18" s="254"/>
      <c r="K18" s="59" t="str">
        <f t="shared" si="2"/>
        <v/>
      </c>
      <c r="L18" s="189" t="str">
        <f t="shared" si="3"/>
        <v/>
      </c>
      <c r="M18" s="189"/>
      <c r="N18" s="189"/>
      <c r="O18" s="189"/>
      <c r="P18" s="189" t="str">
        <f>IF(H18="","",COUNTIF(実績記録票!Q$13:R$43,明細書!H18))</f>
        <v/>
      </c>
      <c r="Q18" s="189"/>
      <c r="R18" s="184" t="str">
        <f t="shared" si="4"/>
        <v/>
      </c>
      <c r="S18" s="184"/>
      <c r="T18" s="184"/>
      <c r="U18" s="184"/>
      <c r="V18" s="176"/>
      <c r="W18" s="176"/>
      <c r="X18" s="177"/>
    </row>
    <row r="19" spans="1:24" ht="20.100000000000001" customHeight="1">
      <c r="A19" s="138"/>
      <c r="B19" s="243" t="str">
        <f t="shared" si="0"/>
        <v/>
      </c>
      <c r="C19" s="244"/>
      <c r="D19" s="244"/>
      <c r="E19" s="244" t="str">
        <f t="shared" si="1"/>
        <v/>
      </c>
      <c r="F19" s="244"/>
      <c r="G19" s="244"/>
      <c r="H19" s="254" t="str">
        <f>IFERROR(SMALL(実績記録票!AA$13:AA$43,6),"")</f>
        <v/>
      </c>
      <c r="I19" s="254"/>
      <c r="J19" s="254"/>
      <c r="K19" s="59" t="str">
        <f t="shared" si="2"/>
        <v/>
      </c>
      <c r="L19" s="189" t="str">
        <f t="shared" si="3"/>
        <v/>
      </c>
      <c r="M19" s="189"/>
      <c r="N19" s="189"/>
      <c r="O19" s="189"/>
      <c r="P19" s="189" t="str">
        <f>IF(H19="","",COUNTIF(実績記録票!Q$13:R$43,明細書!H19))</f>
        <v/>
      </c>
      <c r="Q19" s="189"/>
      <c r="R19" s="184" t="str">
        <f t="shared" si="4"/>
        <v/>
      </c>
      <c r="S19" s="184"/>
      <c r="T19" s="184"/>
      <c r="U19" s="184"/>
      <c r="V19" s="176"/>
      <c r="W19" s="176"/>
      <c r="X19" s="177"/>
    </row>
    <row r="20" spans="1:24" ht="20.100000000000001" customHeight="1">
      <c r="A20" s="138"/>
      <c r="B20" s="243" t="str">
        <f t="shared" si="0"/>
        <v/>
      </c>
      <c r="C20" s="244"/>
      <c r="D20" s="244"/>
      <c r="E20" s="244" t="str">
        <f t="shared" si="1"/>
        <v/>
      </c>
      <c r="F20" s="244"/>
      <c r="G20" s="244"/>
      <c r="H20" s="254" t="str">
        <f>IFERROR(SMALL(実績記録票!AA$13:AA$43,7),"")</f>
        <v/>
      </c>
      <c r="I20" s="254"/>
      <c r="J20" s="254"/>
      <c r="K20" s="59" t="str">
        <f t="shared" si="2"/>
        <v/>
      </c>
      <c r="L20" s="189" t="str">
        <f t="shared" si="3"/>
        <v/>
      </c>
      <c r="M20" s="189"/>
      <c r="N20" s="189"/>
      <c r="O20" s="189"/>
      <c r="P20" s="189" t="str">
        <f>IF(H20="","",COUNTIF(実績記録票!Q$13:R$43,明細書!H20))</f>
        <v/>
      </c>
      <c r="Q20" s="189"/>
      <c r="R20" s="184" t="str">
        <f t="shared" si="4"/>
        <v/>
      </c>
      <c r="S20" s="184"/>
      <c r="T20" s="184"/>
      <c r="U20" s="184"/>
      <c r="V20" s="176"/>
      <c r="W20" s="176"/>
      <c r="X20" s="177"/>
    </row>
    <row r="21" spans="1:24" ht="20.100000000000001" customHeight="1">
      <c r="A21" s="138"/>
      <c r="B21" s="243" t="str">
        <f t="shared" si="0"/>
        <v/>
      </c>
      <c r="C21" s="244"/>
      <c r="D21" s="244"/>
      <c r="E21" s="244" t="str">
        <f t="shared" si="1"/>
        <v/>
      </c>
      <c r="F21" s="244"/>
      <c r="G21" s="244"/>
      <c r="H21" s="254" t="str">
        <f>IFERROR(SMALL(実績記録票!AA$13:AA$43,8),"")</f>
        <v/>
      </c>
      <c r="I21" s="254"/>
      <c r="J21" s="254"/>
      <c r="K21" s="59" t="str">
        <f t="shared" si="2"/>
        <v/>
      </c>
      <c r="L21" s="189" t="str">
        <f t="shared" si="3"/>
        <v/>
      </c>
      <c r="M21" s="189"/>
      <c r="N21" s="189"/>
      <c r="O21" s="189"/>
      <c r="P21" s="189" t="str">
        <f>IF(H21="","",COUNTIF(実績記録票!Q$13:R$43,明細書!H21))</f>
        <v/>
      </c>
      <c r="Q21" s="189"/>
      <c r="R21" s="184" t="str">
        <f t="shared" si="4"/>
        <v/>
      </c>
      <c r="S21" s="184"/>
      <c r="T21" s="184"/>
      <c r="U21" s="184"/>
      <c r="V21" s="176"/>
      <c r="W21" s="176"/>
      <c r="X21" s="177"/>
    </row>
    <row r="22" spans="1:24" ht="20.100000000000001" customHeight="1">
      <c r="A22" s="138"/>
      <c r="B22" s="243" t="str">
        <f t="shared" si="0"/>
        <v/>
      </c>
      <c r="C22" s="244"/>
      <c r="D22" s="244"/>
      <c r="E22" s="244" t="str">
        <f t="shared" si="1"/>
        <v/>
      </c>
      <c r="F22" s="244"/>
      <c r="G22" s="244"/>
      <c r="H22" s="254" t="str">
        <f>IFERROR(SMALL(実績記録票!AA$13:AA$43,9),"")</f>
        <v/>
      </c>
      <c r="I22" s="254"/>
      <c r="J22" s="254"/>
      <c r="K22" s="59" t="str">
        <f t="shared" si="2"/>
        <v/>
      </c>
      <c r="L22" s="189" t="str">
        <f t="shared" si="3"/>
        <v/>
      </c>
      <c r="M22" s="189"/>
      <c r="N22" s="189"/>
      <c r="O22" s="189"/>
      <c r="P22" s="189" t="str">
        <f>IF(H22="","",COUNTIF(実績記録票!Q$13:R$43,明細書!H22))</f>
        <v/>
      </c>
      <c r="Q22" s="189"/>
      <c r="R22" s="184" t="str">
        <f t="shared" si="4"/>
        <v/>
      </c>
      <c r="S22" s="184"/>
      <c r="T22" s="184"/>
      <c r="U22" s="184"/>
      <c r="V22" s="176"/>
      <c r="W22" s="176"/>
      <c r="X22" s="177"/>
    </row>
    <row r="23" spans="1:24" ht="20.100000000000001" customHeight="1" thickBot="1">
      <c r="A23" s="138"/>
      <c r="B23" s="243" t="str">
        <f t="shared" si="0"/>
        <v/>
      </c>
      <c r="C23" s="244"/>
      <c r="D23" s="244"/>
      <c r="E23" s="255" t="str">
        <f t="shared" si="1"/>
        <v/>
      </c>
      <c r="F23" s="255"/>
      <c r="G23" s="255"/>
      <c r="H23" s="254" t="str">
        <f>IFERROR(SMALL(実績記録票!AA$13:AA$43,10),"")</f>
        <v/>
      </c>
      <c r="I23" s="254"/>
      <c r="J23" s="254"/>
      <c r="K23" s="59" t="str">
        <f t="shared" si="2"/>
        <v/>
      </c>
      <c r="L23" s="189" t="str">
        <f t="shared" si="3"/>
        <v/>
      </c>
      <c r="M23" s="189"/>
      <c r="N23" s="189"/>
      <c r="O23" s="189"/>
      <c r="P23" s="189" t="str">
        <f>IF(H23="","",COUNTIF(実績記録票!Q$13:R$43,明細書!H23))</f>
        <v/>
      </c>
      <c r="Q23" s="189"/>
      <c r="R23" s="184" t="str">
        <f t="shared" si="4"/>
        <v/>
      </c>
      <c r="S23" s="184"/>
      <c r="T23" s="184"/>
      <c r="U23" s="184"/>
      <c r="V23" s="178"/>
      <c r="W23" s="178"/>
      <c r="X23" s="179"/>
    </row>
    <row r="24" spans="1:24" ht="24.95" customHeight="1" thickTop="1">
      <c r="A24" s="138"/>
      <c r="B24" s="248" t="s">
        <v>29</v>
      </c>
      <c r="C24" s="249"/>
      <c r="D24" s="249"/>
      <c r="E24" s="249"/>
      <c r="F24" s="249"/>
      <c r="G24" s="249"/>
      <c r="H24" s="249"/>
      <c r="I24" s="249"/>
      <c r="J24" s="249"/>
      <c r="K24" s="249"/>
      <c r="L24" s="249"/>
      <c r="M24" s="249"/>
      <c r="N24" s="249"/>
      <c r="O24" s="250"/>
      <c r="P24" s="187" t="str">
        <f>IF(P14="","",SUM(P14:Q23))</f>
        <v/>
      </c>
      <c r="Q24" s="185" t="s">
        <v>104</v>
      </c>
      <c r="R24" s="212" t="s">
        <v>11</v>
      </c>
      <c r="S24" s="214">
        <f>SUM(R14:U23)</f>
        <v>0</v>
      </c>
      <c r="T24" s="214"/>
      <c r="U24" s="215"/>
      <c r="V24" s="218"/>
      <c r="W24" s="218"/>
      <c r="X24" s="219"/>
    </row>
    <row r="25" spans="1:24" ht="24.95" customHeight="1" thickBot="1">
      <c r="A25" s="139"/>
      <c r="B25" s="251"/>
      <c r="C25" s="252"/>
      <c r="D25" s="252"/>
      <c r="E25" s="252"/>
      <c r="F25" s="252"/>
      <c r="G25" s="252"/>
      <c r="H25" s="252"/>
      <c r="I25" s="252"/>
      <c r="J25" s="252"/>
      <c r="K25" s="252"/>
      <c r="L25" s="252"/>
      <c r="M25" s="252"/>
      <c r="N25" s="252"/>
      <c r="O25" s="253"/>
      <c r="P25" s="188"/>
      <c r="Q25" s="186"/>
      <c r="R25" s="213"/>
      <c r="S25" s="216"/>
      <c r="T25" s="216"/>
      <c r="U25" s="217"/>
      <c r="V25" s="220"/>
      <c r="W25" s="220"/>
      <c r="X25" s="221"/>
    </row>
    <row r="26" spans="1:24" ht="24.95" customHeight="1" thickBot="1"/>
    <row r="27" spans="1:24" ht="24.95" customHeight="1">
      <c r="A27" s="180" t="s">
        <v>12</v>
      </c>
      <c r="B27" s="118" t="s">
        <v>13</v>
      </c>
      <c r="C27" s="118"/>
      <c r="D27" s="118"/>
      <c r="E27" s="118"/>
      <c r="F27" s="118"/>
      <c r="G27" s="118"/>
      <c r="H27" s="118"/>
      <c r="I27" s="118"/>
      <c r="J27" s="118"/>
      <c r="K27" s="118"/>
      <c r="L27" s="118"/>
      <c r="M27" s="118"/>
      <c r="N27" s="118"/>
      <c r="O27" s="118"/>
      <c r="P27" s="118"/>
      <c r="Q27" s="118"/>
      <c r="R27" s="118" t="s">
        <v>7</v>
      </c>
      <c r="S27" s="118"/>
      <c r="T27" s="118"/>
      <c r="U27" s="118"/>
      <c r="V27" s="118" t="s">
        <v>8</v>
      </c>
      <c r="W27" s="118"/>
      <c r="X27" s="183"/>
    </row>
    <row r="28" spans="1:24" ht="20.100000000000001" customHeight="1">
      <c r="A28" s="181"/>
      <c r="B28" s="211" t="s">
        <v>14</v>
      </c>
      <c r="C28" s="211"/>
      <c r="D28" s="211"/>
      <c r="E28" s="211"/>
      <c r="F28" s="211"/>
      <c r="G28" s="211"/>
      <c r="H28" s="211"/>
      <c r="I28" s="211"/>
      <c r="J28" s="211"/>
      <c r="K28" s="211"/>
      <c r="L28" s="211"/>
      <c r="M28" s="211"/>
      <c r="N28" s="211"/>
      <c r="O28" s="211"/>
      <c r="P28" s="211"/>
      <c r="Q28" s="211"/>
      <c r="R28" s="189">
        <f>実績記録票!S44</f>
        <v>0</v>
      </c>
      <c r="S28" s="189"/>
      <c r="T28" s="189"/>
      <c r="U28" s="189"/>
      <c r="V28" s="111"/>
      <c r="W28" s="111"/>
      <c r="X28" s="210"/>
    </row>
    <row r="29" spans="1:24" ht="20.100000000000001" customHeight="1">
      <c r="A29" s="181"/>
      <c r="B29" s="200"/>
      <c r="C29" s="201"/>
      <c r="D29" s="201"/>
      <c r="E29" s="201"/>
      <c r="F29" s="201"/>
      <c r="G29" s="201"/>
      <c r="H29" s="201"/>
      <c r="I29" s="201"/>
      <c r="J29" s="201"/>
      <c r="K29" s="201"/>
      <c r="L29" s="201"/>
      <c r="M29" s="201"/>
      <c r="N29" s="201"/>
      <c r="O29" s="201"/>
      <c r="P29" s="201"/>
      <c r="Q29" s="202"/>
      <c r="R29" s="200"/>
      <c r="S29" s="201"/>
      <c r="T29" s="201"/>
      <c r="U29" s="202"/>
      <c r="V29" s="112"/>
      <c r="W29" s="150"/>
      <c r="X29" s="209"/>
    </row>
    <row r="30" spans="1:24" ht="20.100000000000001" customHeight="1" thickBot="1">
      <c r="A30" s="181"/>
      <c r="B30" s="197"/>
      <c r="C30" s="198"/>
      <c r="D30" s="198"/>
      <c r="E30" s="198"/>
      <c r="F30" s="198"/>
      <c r="G30" s="198"/>
      <c r="H30" s="198"/>
      <c r="I30" s="198"/>
      <c r="J30" s="198"/>
      <c r="K30" s="198"/>
      <c r="L30" s="198"/>
      <c r="M30" s="198"/>
      <c r="N30" s="198"/>
      <c r="O30" s="198"/>
      <c r="P30" s="198"/>
      <c r="Q30" s="199"/>
      <c r="R30" s="197"/>
      <c r="S30" s="198"/>
      <c r="T30" s="198"/>
      <c r="U30" s="199"/>
      <c r="V30" s="206"/>
      <c r="W30" s="207"/>
      <c r="X30" s="208"/>
    </row>
    <row r="31" spans="1:24" ht="24.95" customHeight="1" thickTop="1">
      <c r="A31" s="181"/>
      <c r="B31" s="203" t="s">
        <v>15</v>
      </c>
      <c r="C31" s="203"/>
      <c r="D31" s="203"/>
      <c r="E31" s="203"/>
      <c r="F31" s="203"/>
      <c r="G31" s="203"/>
      <c r="H31" s="203"/>
      <c r="I31" s="203"/>
      <c r="J31" s="203"/>
      <c r="K31" s="203"/>
      <c r="L31" s="203"/>
      <c r="M31" s="203"/>
      <c r="N31" s="203"/>
      <c r="O31" s="203"/>
      <c r="P31" s="203"/>
      <c r="Q31" s="203"/>
      <c r="R31" s="163" t="s">
        <v>20</v>
      </c>
      <c r="S31" s="164">
        <f>R28</f>
        <v>0</v>
      </c>
      <c r="T31" s="164"/>
      <c r="U31" s="165"/>
      <c r="V31" s="203"/>
      <c r="W31" s="203"/>
      <c r="X31" s="204"/>
    </row>
    <row r="32" spans="1:24" ht="24.95" customHeight="1" thickBot="1">
      <c r="A32" s="182"/>
      <c r="B32" s="120"/>
      <c r="C32" s="120"/>
      <c r="D32" s="120"/>
      <c r="E32" s="120"/>
      <c r="F32" s="120"/>
      <c r="G32" s="120"/>
      <c r="H32" s="120"/>
      <c r="I32" s="120"/>
      <c r="J32" s="120"/>
      <c r="K32" s="120"/>
      <c r="L32" s="120"/>
      <c r="M32" s="120"/>
      <c r="N32" s="120"/>
      <c r="O32" s="120"/>
      <c r="P32" s="120"/>
      <c r="Q32" s="120"/>
      <c r="R32" s="101"/>
      <c r="S32" s="166"/>
      <c r="T32" s="166"/>
      <c r="U32" s="167"/>
      <c r="V32" s="120"/>
      <c r="W32" s="120"/>
      <c r="X32" s="205"/>
    </row>
    <row r="33" spans="11:24" ht="20.100000000000001" customHeight="1" thickBot="1"/>
    <row r="34" spans="11:24" ht="24.95" customHeight="1">
      <c r="K34" s="168" t="s">
        <v>16</v>
      </c>
      <c r="L34" s="169"/>
      <c r="M34" s="169"/>
      <c r="N34" s="169"/>
      <c r="O34" s="169"/>
      <c r="P34" s="169"/>
      <c r="Q34" s="170"/>
      <c r="R34" s="192">
        <f>S24-S31</f>
        <v>0</v>
      </c>
      <c r="S34" s="140"/>
      <c r="T34" s="140"/>
      <c r="U34" s="140"/>
      <c r="V34" s="140"/>
      <c r="W34" s="140"/>
      <c r="X34" s="195" t="s">
        <v>17</v>
      </c>
    </row>
    <row r="35" spans="11:24" ht="24.95" customHeight="1" thickBot="1">
      <c r="K35" s="190"/>
      <c r="L35" s="191"/>
      <c r="M35" s="191"/>
      <c r="N35" s="191"/>
      <c r="O35" s="191"/>
      <c r="P35" s="191"/>
      <c r="Q35" s="102"/>
      <c r="R35" s="193"/>
      <c r="S35" s="194"/>
      <c r="T35" s="194"/>
      <c r="U35" s="194"/>
      <c r="V35" s="194"/>
      <c r="W35" s="194"/>
      <c r="X35" s="196"/>
    </row>
    <row r="36" spans="11:24" ht="24.95" customHeight="1"/>
    <row r="37" spans="11:24" ht="20.100000000000001" customHeight="1">
      <c r="R37" s="111">
        <v>1</v>
      </c>
      <c r="S37" s="111"/>
      <c r="T37" s="111" t="s">
        <v>18</v>
      </c>
      <c r="U37" s="111"/>
      <c r="V37" s="111">
        <v>1</v>
      </c>
      <c r="W37" s="111"/>
      <c r="X37" s="6" t="s">
        <v>19</v>
      </c>
    </row>
    <row r="38" spans="11:24" ht="20.100000000000001" customHeight="1"/>
    <row r="39" spans="11:24" ht="20.100000000000001" customHeight="1"/>
    <row r="40" spans="11:24" ht="20.100000000000001" customHeight="1"/>
    <row r="41" spans="11:24" ht="20.100000000000001" customHeight="1"/>
    <row r="42" spans="11:24" ht="20.100000000000001" customHeight="1"/>
    <row r="43" spans="11:24" ht="20.100000000000001" customHeight="1"/>
    <row r="44" spans="11:24" ht="20.100000000000001" customHeight="1"/>
    <row r="45" spans="11:24" ht="20.100000000000001" customHeight="1"/>
    <row r="46" spans="11:24" ht="20.100000000000001" customHeight="1"/>
    <row r="47" spans="11:24" ht="20.100000000000001" customHeight="1"/>
    <row r="48" spans="11:24" ht="20.100000000000001" customHeight="1"/>
    <row r="49" ht="20.100000000000001" customHeight="1"/>
    <row r="50" ht="20.100000000000001" customHeight="1"/>
    <row r="51" ht="20.100000000000001" customHeight="1"/>
    <row r="52" ht="20.100000000000001" customHeight="1"/>
  </sheetData>
  <mergeCells count="125">
    <mergeCell ref="B15:D15"/>
    <mergeCell ref="E15:G15"/>
    <mergeCell ref="H15:J15"/>
    <mergeCell ref="B16:D16"/>
    <mergeCell ref="E16:G16"/>
    <mergeCell ref="H16:J16"/>
    <mergeCell ref="B17:D17"/>
    <mergeCell ref="E17:G17"/>
    <mergeCell ref="H17:J17"/>
    <mergeCell ref="B24:O25"/>
    <mergeCell ref="L22:O22"/>
    <mergeCell ref="L23:O23"/>
    <mergeCell ref="B18:D18"/>
    <mergeCell ref="E18:G18"/>
    <mergeCell ref="H18:J18"/>
    <mergeCell ref="B19:D19"/>
    <mergeCell ref="E19:G19"/>
    <mergeCell ref="H19:J19"/>
    <mergeCell ref="B23:D23"/>
    <mergeCell ref="E23:G23"/>
    <mergeCell ref="H23:J23"/>
    <mergeCell ref="B20:D20"/>
    <mergeCell ref="E20:G20"/>
    <mergeCell ref="H20:J20"/>
    <mergeCell ref="B21:D21"/>
    <mergeCell ref="E21:G21"/>
    <mergeCell ref="H21:J21"/>
    <mergeCell ref="B22:D22"/>
    <mergeCell ref="E22:G22"/>
    <mergeCell ref="H22:J22"/>
    <mergeCell ref="P14:Q14"/>
    <mergeCell ref="W5:X5"/>
    <mergeCell ref="Q7:X7"/>
    <mergeCell ref="H7:H8"/>
    <mergeCell ref="I7:I8"/>
    <mergeCell ref="J7:J8"/>
    <mergeCell ref="V12:X13"/>
    <mergeCell ref="R12:U13"/>
    <mergeCell ref="P12:Q13"/>
    <mergeCell ref="L12:O13"/>
    <mergeCell ref="B12:K13"/>
    <mergeCell ref="K7:K8"/>
    <mergeCell ref="L7:L8"/>
    <mergeCell ref="M7:M8"/>
    <mergeCell ref="N7:P10"/>
    <mergeCell ref="Q8:X8"/>
    <mergeCell ref="A9:C10"/>
    <mergeCell ref="D9:M10"/>
    <mergeCell ref="Q9:X9"/>
    <mergeCell ref="B14:D14"/>
    <mergeCell ref="Q10:X10"/>
    <mergeCell ref="E14:G14"/>
    <mergeCell ref="H14:J14"/>
    <mergeCell ref="V18:X18"/>
    <mergeCell ref="V19:X19"/>
    <mergeCell ref="V20:X20"/>
    <mergeCell ref="A12:A25"/>
    <mergeCell ref="V24:X25"/>
    <mergeCell ref="L14:O14"/>
    <mergeCell ref="L15:O15"/>
    <mergeCell ref="L16:O16"/>
    <mergeCell ref="L17:O17"/>
    <mergeCell ref="L18:O18"/>
    <mergeCell ref="L19:O19"/>
    <mergeCell ref="L20:O20"/>
    <mergeCell ref="L21:O21"/>
    <mergeCell ref="P21:Q21"/>
    <mergeCell ref="P22:Q22"/>
    <mergeCell ref="P23:Q23"/>
    <mergeCell ref="R14:U14"/>
    <mergeCell ref="R15:U15"/>
    <mergeCell ref="R16:U16"/>
    <mergeCell ref="R17:U17"/>
    <mergeCell ref="R18:U18"/>
    <mergeCell ref="R19:U19"/>
    <mergeCell ref="R20:U20"/>
    <mergeCell ref="P15:Q15"/>
    <mergeCell ref="P16:Q16"/>
    <mergeCell ref="P17:Q17"/>
    <mergeCell ref="P18:Q18"/>
    <mergeCell ref="P19:Q19"/>
    <mergeCell ref="P20:Q20"/>
    <mergeCell ref="K34:Q35"/>
    <mergeCell ref="R34:W35"/>
    <mergeCell ref="X34:X35"/>
    <mergeCell ref="T37:U37"/>
    <mergeCell ref="R37:S37"/>
    <mergeCell ref="V37:W37"/>
    <mergeCell ref="B30:Q30"/>
    <mergeCell ref="R28:U28"/>
    <mergeCell ref="R29:U29"/>
    <mergeCell ref="R30:U30"/>
    <mergeCell ref="V31:X32"/>
    <mergeCell ref="V30:X30"/>
    <mergeCell ref="V29:X29"/>
    <mergeCell ref="V28:X28"/>
    <mergeCell ref="B28:Q28"/>
    <mergeCell ref="B31:Q32"/>
    <mergeCell ref="B29:Q29"/>
    <mergeCell ref="R24:R25"/>
    <mergeCell ref="S24:U25"/>
    <mergeCell ref="R31:R32"/>
    <mergeCell ref="S31:U32"/>
    <mergeCell ref="A3:X3"/>
    <mergeCell ref="A7:C8"/>
    <mergeCell ref="D7:D8"/>
    <mergeCell ref="E7:E8"/>
    <mergeCell ref="F7:F8"/>
    <mergeCell ref="G7:G8"/>
    <mergeCell ref="V21:X21"/>
    <mergeCell ref="V22:X22"/>
    <mergeCell ref="V23:X23"/>
    <mergeCell ref="A27:A32"/>
    <mergeCell ref="B27:Q27"/>
    <mergeCell ref="R27:U27"/>
    <mergeCell ref="V27:X27"/>
    <mergeCell ref="R21:U21"/>
    <mergeCell ref="R22:U22"/>
    <mergeCell ref="R23:U23"/>
    <mergeCell ref="V14:X14"/>
    <mergeCell ref="V15:X15"/>
    <mergeCell ref="V16:X16"/>
    <mergeCell ref="V17:X17"/>
    <mergeCell ref="Q24:Q25"/>
    <mergeCell ref="P24:P25"/>
  </mergeCells>
  <phoneticPr fontId="2"/>
  <printOptions horizontalCentered="1"/>
  <pageMargins left="0.59055118110236227" right="0.59055118110236227" top="0.78740157480314965" bottom="0.78740157480314965" header="0.31496062992125984" footer="0.31496062992125984"/>
  <pageSetup paperSize="9" orientation="portrait" blackAndWhite="1"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1A641-FA02-4BEE-9390-D71C876CDFCF}">
  <sheetPr>
    <tabColor rgb="FFFFFF00"/>
  </sheetPr>
  <dimension ref="A1:AA47"/>
  <sheetViews>
    <sheetView zoomScaleNormal="100" zoomScaleSheetLayoutView="85" workbookViewId="0">
      <selection activeCell="AA8" sqref="AA8"/>
    </sheetView>
  </sheetViews>
  <sheetFormatPr defaultColWidth="9" defaultRowHeight="15"/>
  <cols>
    <col min="1" max="12" width="3.625" style="1" customWidth="1"/>
    <col min="13" max="15" width="3.625" style="16" customWidth="1"/>
    <col min="16" max="25" width="3.625" style="1" customWidth="1"/>
    <col min="26" max="16384" width="9" style="1"/>
  </cols>
  <sheetData>
    <row r="1" spans="1:27" ht="20.100000000000001" customHeight="1" thickBot="1">
      <c r="A1" s="276" t="s">
        <v>53</v>
      </c>
      <c r="B1" s="276"/>
      <c r="C1" s="276"/>
      <c r="D1" s="276"/>
      <c r="E1" s="276"/>
      <c r="F1" s="276"/>
      <c r="G1" s="276"/>
      <c r="H1" s="276"/>
      <c r="I1" s="276"/>
      <c r="J1" s="276"/>
      <c r="K1" s="276"/>
      <c r="L1" s="276"/>
      <c r="M1" s="276"/>
      <c r="N1" s="276"/>
      <c r="O1" s="276"/>
      <c r="P1" s="276"/>
      <c r="Q1" s="4"/>
      <c r="S1" s="27"/>
    </row>
    <row r="2" spans="1:27" s="26" customFormat="1" ht="19.5" customHeight="1" thickBot="1">
      <c r="A2" s="276"/>
      <c r="B2" s="276"/>
      <c r="C2" s="276"/>
      <c r="D2" s="276"/>
      <c r="E2" s="276"/>
      <c r="F2" s="276"/>
      <c r="G2" s="276"/>
      <c r="H2" s="276"/>
      <c r="I2" s="276"/>
      <c r="J2" s="276"/>
      <c r="K2" s="276"/>
      <c r="L2" s="276"/>
      <c r="M2" s="276"/>
      <c r="N2" s="276"/>
      <c r="O2" s="276"/>
      <c r="P2" s="276"/>
      <c r="Q2" s="66" t="str">
        <f>IF(使い方など!C8="","",DATE(使い方など!C8,1,1))</f>
        <v/>
      </c>
      <c r="R2" s="57"/>
      <c r="S2" s="58"/>
      <c r="T2" s="13" t="s">
        <v>0</v>
      </c>
      <c r="U2" s="67" t="str">
        <f>IF(使い方など!C9="","",使い方など!C9)</f>
        <v/>
      </c>
      <c r="V2" s="222" t="s">
        <v>5</v>
      </c>
      <c r="W2" s="223"/>
    </row>
    <row r="3" spans="1:27" ht="5.0999999999999996" customHeight="1" thickBot="1">
      <c r="A3" s="14"/>
      <c r="B3" s="14"/>
      <c r="C3" s="14"/>
      <c r="D3" s="14"/>
      <c r="E3" s="14"/>
      <c r="F3" s="14"/>
      <c r="G3" s="14"/>
      <c r="H3" s="14"/>
      <c r="I3" s="14"/>
      <c r="J3" s="14"/>
      <c r="K3" s="14"/>
      <c r="L3" s="14"/>
      <c r="M3" s="25"/>
      <c r="N3" s="25"/>
      <c r="O3" s="25"/>
      <c r="P3" s="14"/>
      <c r="Q3" s="14"/>
      <c r="R3" s="14"/>
      <c r="S3" s="15"/>
      <c r="T3" s="15"/>
      <c r="U3" s="14"/>
      <c r="V3" s="14"/>
      <c r="W3" s="15"/>
      <c r="X3" s="15"/>
    </row>
    <row r="4" spans="1:27" ht="15" customHeight="1">
      <c r="A4" s="168" t="s">
        <v>1</v>
      </c>
      <c r="B4" s="169"/>
      <c r="C4" s="170"/>
      <c r="D4" s="269" t="str">
        <f>MID(使い方など!$C4,1,1)</f>
        <v/>
      </c>
      <c r="E4" s="271" t="str">
        <f>MID(使い方など!$C4,2,1)</f>
        <v/>
      </c>
      <c r="F4" s="271" t="str">
        <f>MID(使い方など!$C4,3,1)</f>
        <v/>
      </c>
      <c r="G4" s="271" t="str">
        <f>MID(使い方など!$C4,4,1)</f>
        <v/>
      </c>
      <c r="H4" s="271" t="str">
        <f>MID(使い方など!$C4,5,1)</f>
        <v/>
      </c>
      <c r="I4" s="271" t="str">
        <f>MID(使い方など!$C4,6,1)</f>
        <v/>
      </c>
      <c r="J4" s="271" t="str">
        <f>MID(使い方など!$C4,7,1)</f>
        <v/>
      </c>
      <c r="K4" s="271" t="str">
        <f>MID(使い方など!$C4,8,1)</f>
        <v/>
      </c>
      <c r="L4" s="271" t="str">
        <f>MID(使い方など!$C4,9,1)</f>
        <v/>
      </c>
      <c r="M4" s="283" t="str">
        <f>MID(使い方など!$C4,10,1)</f>
        <v/>
      </c>
      <c r="N4" s="285" t="s">
        <v>2</v>
      </c>
      <c r="O4" s="231"/>
      <c r="P4" s="286"/>
      <c r="Q4" s="224" t="str">
        <f>IF(使い方など!C12="","",使い方など!C12)</f>
        <v/>
      </c>
      <c r="R4" s="225"/>
      <c r="S4" s="225"/>
      <c r="T4" s="225"/>
      <c r="U4" s="225"/>
      <c r="V4" s="225"/>
      <c r="W4" s="225"/>
      <c r="X4" s="226"/>
    </row>
    <row r="5" spans="1:27" ht="15" customHeight="1">
      <c r="A5" s="171"/>
      <c r="B5" s="144"/>
      <c r="C5" s="145"/>
      <c r="D5" s="270"/>
      <c r="E5" s="272"/>
      <c r="F5" s="272"/>
      <c r="G5" s="272"/>
      <c r="H5" s="272"/>
      <c r="I5" s="272"/>
      <c r="J5" s="272"/>
      <c r="K5" s="272"/>
      <c r="L5" s="272"/>
      <c r="M5" s="284"/>
      <c r="N5" s="287"/>
      <c r="O5" s="232"/>
      <c r="P5" s="288"/>
      <c r="Q5" s="273" t="str">
        <f>IF(使い方など!C13="","",使い方など!C13)</f>
        <v/>
      </c>
      <c r="R5" s="274"/>
      <c r="S5" s="274"/>
      <c r="T5" s="274"/>
      <c r="U5" s="274"/>
      <c r="V5" s="274"/>
      <c r="W5" s="274"/>
      <c r="X5" s="275"/>
    </row>
    <row r="6" spans="1:27" ht="15" customHeight="1">
      <c r="A6" s="237" t="s">
        <v>3</v>
      </c>
      <c r="B6" s="238"/>
      <c r="C6" s="238"/>
      <c r="D6" s="279" t="str">
        <f>IF(使い方など!C3="","",使い方など!C3)</f>
        <v/>
      </c>
      <c r="E6" s="280"/>
      <c r="F6" s="280"/>
      <c r="G6" s="280"/>
      <c r="H6" s="280"/>
      <c r="I6" s="280"/>
      <c r="J6" s="280"/>
      <c r="K6" s="280"/>
      <c r="L6" s="280"/>
      <c r="M6" s="280"/>
      <c r="N6" s="287"/>
      <c r="O6" s="232"/>
      <c r="P6" s="288"/>
      <c r="Q6" s="234" t="str">
        <f>IF(使い方など!C14="","",使い方など!C14)</f>
        <v/>
      </c>
      <c r="R6" s="235"/>
      <c r="S6" s="235"/>
      <c r="T6" s="235"/>
      <c r="U6" s="235"/>
      <c r="V6" s="235"/>
      <c r="W6" s="235"/>
      <c r="X6" s="236"/>
    </row>
    <row r="7" spans="1:27" ht="15" customHeight="1">
      <c r="A7" s="277"/>
      <c r="B7" s="278"/>
      <c r="C7" s="278"/>
      <c r="D7" s="281"/>
      <c r="E7" s="282"/>
      <c r="F7" s="282"/>
      <c r="G7" s="282"/>
      <c r="H7" s="282"/>
      <c r="I7" s="282"/>
      <c r="J7" s="282"/>
      <c r="K7" s="282"/>
      <c r="L7" s="282"/>
      <c r="M7" s="282"/>
      <c r="N7" s="289"/>
      <c r="O7" s="290"/>
      <c r="P7" s="291"/>
      <c r="Q7" s="245" t="str">
        <f>IF(使い方など!C19="","",使い方など!C18&amp;"　"&amp;使い方など!C19)</f>
        <v/>
      </c>
      <c r="R7" s="246"/>
      <c r="S7" s="246"/>
      <c r="T7" s="246"/>
      <c r="U7" s="246"/>
      <c r="V7" s="246"/>
      <c r="W7" s="246"/>
      <c r="X7" s="247"/>
    </row>
    <row r="8" spans="1:27" ht="15" customHeight="1">
      <c r="A8" s="314" t="s">
        <v>52</v>
      </c>
      <c r="B8" s="129"/>
      <c r="C8" s="129"/>
      <c r="D8" s="315" t="str">
        <f>IF(使い方など!C6="","",使い方など!C6)</f>
        <v/>
      </c>
      <c r="E8" s="315"/>
      <c r="F8" s="315"/>
      <c r="G8" s="315"/>
      <c r="H8" s="315"/>
      <c r="I8" s="315"/>
      <c r="J8" s="315"/>
      <c r="K8" s="316"/>
      <c r="L8" s="113" t="s">
        <v>51</v>
      </c>
      <c r="M8" s="111"/>
      <c r="N8" s="111" t="s">
        <v>50</v>
      </c>
      <c r="O8" s="111"/>
      <c r="P8" s="111"/>
      <c r="Q8" s="315" t="str">
        <f>IF(使い方など!C5="","",使い方など!C5)</f>
        <v/>
      </c>
      <c r="R8" s="315"/>
      <c r="S8" s="315"/>
      <c r="T8" s="315"/>
      <c r="U8" s="316"/>
      <c r="V8" s="113" t="s">
        <v>49</v>
      </c>
      <c r="W8" s="111"/>
      <c r="X8" s="210"/>
    </row>
    <row r="9" spans="1:27" ht="15" customHeight="1" thickBot="1">
      <c r="A9" s="297" t="s">
        <v>48</v>
      </c>
      <c r="B9" s="298"/>
      <c r="C9" s="298"/>
      <c r="D9" s="317"/>
      <c r="E9" s="317"/>
      <c r="F9" s="317"/>
      <c r="G9" s="317"/>
      <c r="H9" s="317"/>
      <c r="I9" s="317"/>
      <c r="J9" s="317"/>
      <c r="K9" s="318"/>
      <c r="L9" s="296"/>
      <c r="M9" s="120"/>
      <c r="N9" s="120"/>
      <c r="O9" s="120"/>
      <c r="P9" s="120"/>
      <c r="Q9" s="317"/>
      <c r="R9" s="317"/>
      <c r="S9" s="317"/>
      <c r="T9" s="317"/>
      <c r="U9" s="318"/>
      <c r="V9" s="296"/>
      <c r="W9" s="120"/>
      <c r="X9" s="205"/>
    </row>
    <row r="10" spans="1:27" ht="20.100000000000001" customHeight="1" thickBot="1"/>
    <row r="11" spans="1:27" s="24" customFormat="1" ht="20.100000000000001" customHeight="1">
      <c r="A11" s="303" t="s">
        <v>47</v>
      </c>
      <c r="B11" s="305" t="s">
        <v>46</v>
      </c>
      <c r="C11" s="294" t="s">
        <v>45</v>
      </c>
      <c r="D11" s="292"/>
      <c r="E11" s="292"/>
      <c r="F11" s="292"/>
      <c r="G11" s="293"/>
      <c r="H11" s="307" t="s">
        <v>44</v>
      </c>
      <c r="I11" s="307"/>
      <c r="J11" s="307"/>
      <c r="K11" s="307"/>
      <c r="L11" s="307"/>
      <c r="M11" s="308" t="s">
        <v>43</v>
      </c>
      <c r="N11" s="308"/>
      <c r="O11" s="308"/>
      <c r="P11" s="309"/>
      <c r="Q11" s="310" t="s">
        <v>42</v>
      </c>
      <c r="R11" s="311"/>
      <c r="S11" s="292" t="s">
        <v>40</v>
      </c>
      <c r="T11" s="293"/>
      <c r="U11" s="294" t="s">
        <v>41</v>
      </c>
      <c r="V11" s="293"/>
      <c r="W11" s="294" t="s">
        <v>40</v>
      </c>
      <c r="X11" s="299"/>
    </row>
    <row r="12" spans="1:27" s="24" customFormat="1" ht="20.100000000000001" customHeight="1" thickBot="1">
      <c r="A12" s="304"/>
      <c r="B12" s="306"/>
      <c r="C12" s="295" t="s">
        <v>39</v>
      </c>
      <c r="D12" s="295"/>
      <c r="E12" s="295"/>
      <c r="F12" s="295"/>
      <c r="G12" s="295"/>
      <c r="H12" s="300" t="s">
        <v>38</v>
      </c>
      <c r="I12" s="300"/>
      <c r="J12" s="300"/>
      <c r="K12" s="300"/>
      <c r="L12" s="300"/>
      <c r="M12" s="301" t="s">
        <v>37</v>
      </c>
      <c r="N12" s="301"/>
      <c r="O12" s="301" t="s">
        <v>36</v>
      </c>
      <c r="P12" s="302"/>
      <c r="Q12" s="312"/>
      <c r="R12" s="313"/>
      <c r="S12" s="319" t="s">
        <v>35</v>
      </c>
      <c r="T12" s="320"/>
      <c r="U12" s="321" t="s">
        <v>34</v>
      </c>
      <c r="V12" s="320"/>
      <c r="W12" s="321" t="s">
        <v>33</v>
      </c>
      <c r="X12" s="322"/>
    </row>
    <row r="13" spans="1:27" ht="22.5" customHeight="1">
      <c r="A13" s="61"/>
      <c r="B13" s="60" t="str">
        <f>IF(A13="","",DATE(使い方など!C$8,U$2,A13))</f>
        <v/>
      </c>
      <c r="C13" s="326"/>
      <c r="D13" s="327"/>
      <c r="E13" s="327"/>
      <c r="F13" s="327"/>
      <c r="G13" s="328"/>
      <c r="H13" s="326"/>
      <c r="I13" s="327"/>
      <c r="J13" s="327"/>
      <c r="K13" s="327"/>
      <c r="L13" s="328"/>
      <c r="M13" s="329"/>
      <c r="N13" s="330"/>
      <c r="O13" s="329"/>
      <c r="P13" s="331"/>
      <c r="Q13" s="262" t="str">
        <f>IFERROR(IF((HOUR(O13-M13)+_xlfn.IFS(MINUTE(O13-M13)&lt;10,0,MINUTE(O13-M13)&gt;=40,1,AND(MINUTE(O13-M13)&gt;=10,MINUTE(O13-M13)&lt;40),0.5))=0,"",HOUR(O13-M13)+_xlfn.IFS(MINUTE(O13-M13)&lt;10,0,MINUTE(O13-M13)&gt;=40,1,AND(MINUTE(O13-M13)&gt;=10,MINUTE(O13-M13)&lt;40),0.5)),"")</f>
        <v/>
      </c>
      <c r="R13" s="263"/>
      <c r="S13" s="332" t="str">
        <f>_xlfn.IFS(Q13="","",D$8=0,0,TRUE,Q13*200)</f>
        <v/>
      </c>
      <c r="T13" s="333"/>
      <c r="U13" s="323"/>
      <c r="V13" s="324"/>
      <c r="W13" s="323"/>
      <c r="X13" s="325"/>
      <c r="AA13" s="64" t="str">
        <f>IF(Q13="","",Q13)</f>
        <v/>
      </c>
    </row>
    <row r="14" spans="1:27" ht="22.5" customHeight="1">
      <c r="A14" s="61"/>
      <c r="B14" s="60" t="str">
        <f>IF(A14="","",DATE(使い方など!C$8,U$2,A14))</f>
        <v/>
      </c>
      <c r="C14" s="256"/>
      <c r="D14" s="257"/>
      <c r="E14" s="257"/>
      <c r="F14" s="257"/>
      <c r="G14" s="258"/>
      <c r="H14" s="256"/>
      <c r="I14" s="257"/>
      <c r="J14" s="257"/>
      <c r="K14" s="257"/>
      <c r="L14" s="258"/>
      <c r="M14" s="259"/>
      <c r="N14" s="260"/>
      <c r="O14" s="259"/>
      <c r="P14" s="261"/>
      <c r="Q14" s="262" t="str">
        <f>IFERROR(IF((HOUR(O14-M14)+_xlfn.IFS(MINUTE(O14-M14)&lt;10,0,MINUTE(O14-M14)&gt;=40,1,AND(MINUTE(O14-M14)&gt;=10,MINUTE(O14-M14)&lt;40),0.5))=0,"",HOUR(O14-M14)+_xlfn.IFS(MINUTE(O14-M14)&lt;10,0,MINUTE(O14-M14)&gt;=40,1,AND(MINUTE(O14-M14)&gt;=10,MINUTE(O14-M14)&lt;40),0.5)),"")</f>
        <v/>
      </c>
      <c r="R14" s="263"/>
      <c r="S14" s="264" t="str">
        <f>_xlfn.IFS(Q14="","",D$8=0,0,TRUE,IF(SUM(S$13:S13)+Q14*200&gt;=4000,4000-SUM(S$13:S13),Q14*200))</f>
        <v/>
      </c>
      <c r="T14" s="265"/>
      <c r="U14" s="266"/>
      <c r="V14" s="267"/>
      <c r="W14" s="266"/>
      <c r="X14" s="268"/>
      <c r="AA14" s="64" t="str">
        <f>IF(Q14="","",IF(COUNTIF(AA$13:AA13,Q14)&gt;=1,"",Q14))</f>
        <v/>
      </c>
    </row>
    <row r="15" spans="1:27" ht="22.5" customHeight="1">
      <c r="A15" s="61"/>
      <c r="B15" s="60" t="str">
        <f>IF(A15="","",DATE(使い方など!C$8,U$2,A15))</f>
        <v/>
      </c>
      <c r="C15" s="256"/>
      <c r="D15" s="257"/>
      <c r="E15" s="257"/>
      <c r="F15" s="257"/>
      <c r="G15" s="258"/>
      <c r="H15" s="256"/>
      <c r="I15" s="257"/>
      <c r="J15" s="257"/>
      <c r="K15" s="257"/>
      <c r="L15" s="258"/>
      <c r="M15" s="259"/>
      <c r="N15" s="260"/>
      <c r="O15" s="259"/>
      <c r="P15" s="261"/>
      <c r="Q15" s="262" t="str">
        <f t="shared" ref="Q15:Q36" si="0">IFERROR(IF((HOUR(O15-M15)+_xlfn.IFS(MINUTE(O15-M15)&lt;10,0,MINUTE(O15-M15)&gt;=40,1,AND(MINUTE(O15-M15)&gt;=10,MINUTE(O15-M15)&lt;40),0.5))=0,"",HOUR(O15-M15)+_xlfn.IFS(MINUTE(O15-M15)&lt;10,0,MINUTE(O15-M15)&gt;=40,1,AND(MINUTE(O15-M15)&gt;=10,MINUTE(O15-M15)&lt;40),0.5)),"")</f>
        <v/>
      </c>
      <c r="R15" s="263"/>
      <c r="S15" s="264" t="str">
        <f>_xlfn.IFS(Q15="","",D$8=0,0,TRUE,IF(SUM(S$13:S14)+Q15*200&gt;=4000,4000-SUM(S$13:S14),Q15*200))</f>
        <v/>
      </c>
      <c r="T15" s="265"/>
      <c r="U15" s="266"/>
      <c r="V15" s="267"/>
      <c r="W15" s="266"/>
      <c r="X15" s="268"/>
      <c r="AA15" s="64" t="str">
        <f>IF(Q15="","",IF(COUNTIF(AA$13:AA14,Q15)&gt;=1,"",Q15))</f>
        <v/>
      </c>
    </row>
    <row r="16" spans="1:27" ht="22.5" customHeight="1">
      <c r="A16" s="61"/>
      <c r="B16" s="60" t="str">
        <f>IF(A16="","",DATE(使い方など!C$8,U$2,A16))</f>
        <v/>
      </c>
      <c r="C16" s="256"/>
      <c r="D16" s="257"/>
      <c r="E16" s="257"/>
      <c r="F16" s="257"/>
      <c r="G16" s="258"/>
      <c r="H16" s="256"/>
      <c r="I16" s="257"/>
      <c r="J16" s="257"/>
      <c r="K16" s="257"/>
      <c r="L16" s="258"/>
      <c r="M16" s="259"/>
      <c r="N16" s="260"/>
      <c r="O16" s="259"/>
      <c r="P16" s="261"/>
      <c r="Q16" s="262" t="str">
        <f t="shared" si="0"/>
        <v/>
      </c>
      <c r="R16" s="263"/>
      <c r="S16" s="264" t="str">
        <f>_xlfn.IFS(Q16="","",D$8=0,0,TRUE,IF(SUM(S$13:S15)+Q16*200&gt;=4000,4000-SUM(S$13:S15),Q16*200))</f>
        <v/>
      </c>
      <c r="T16" s="265"/>
      <c r="U16" s="266"/>
      <c r="V16" s="267"/>
      <c r="W16" s="266"/>
      <c r="X16" s="268"/>
      <c r="AA16" s="64" t="str">
        <f>IF(Q16="","",IF(COUNTIF(AA$13:AA15,Q16)&gt;=1,"",Q16))</f>
        <v/>
      </c>
    </row>
    <row r="17" spans="1:27" ht="22.5" customHeight="1">
      <c r="A17" s="61"/>
      <c r="B17" s="60" t="str">
        <f>IF(A17="","",DATE(使い方など!C$8,U$2,A17))</f>
        <v/>
      </c>
      <c r="C17" s="256"/>
      <c r="D17" s="257"/>
      <c r="E17" s="257"/>
      <c r="F17" s="257"/>
      <c r="G17" s="258"/>
      <c r="H17" s="256"/>
      <c r="I17" s="257"/>
      <c r="J17" s="257"/>
      <c r="K17" s="257"/>
      <c r="L17" s="258"/>
      <c r="M17" s="259"/>
      <c r="N17" s="260"/>
      <c r="O17" s="259"/>
      <c r="P17" s="261"/>
      <c r="Q17" s="262" t="str">
        <f t="shared" si="0"/>
        <v/>
      </c>
      <c r="R17" s="263"/>
      <c r="S17" s="264" t="str">
        <f>_xlfn.IFS(Q17="","",D$8=0,0,TRUE,IF(SUM(S$13:S16)+Q17*200&gt;=4000,4000-SUM(S$13:S16),Q17*200))</f>
        <v/>
      </c>
      <c r="T17" s="265"/>
      <c r="U17" s="266"/>
      <c r="V17" s="267"/>
      <c r="W17" s="266"/>
      <c r="X17" s="268"/>
      <c r="AA17" s="64" t="str">
        <f>IF(Q17="","",IF(COUNTIF(AA$13:AA16,Q17)&gt;=1,"",Q17))</f>
        <v/>
      </c>
    </row>
    <row r="18" spans="1:27" ht="22.5" customHeight="1">
      <c r="A18" s="61"/>
      <c r="B18" s="60" t="str">
        <f>IF(A18="","",DATE(使い方など!C$8,U$2,A18))</f>
        <v/>
      </c>
      <c r="C18" s="256"/>
      <c r="D18" s="257"/>
      <c r="E18" s="257"/>
      <c r="F18" s="257"/>
      <c r="G18" s="258"/>
      <c r="H18" s="256"/>
      <c r="I18" s="257"/>
      <c r="J18" s="257"/>
      <c r="K18" s="257"/>
      <c r="L18" s="258"/>
      <c r="M18" s="259"/>
      <c r="N18" s="260"/>
      <c r="O18" s="259"/>
      <c r="P18" s="261"/>
      <c r="Q18" s="262" t="str">
        <f t="shared" si="0"/>
        <v/>
      </c>
      <c r="R18" s="263"/>
      <c r="S18" s="264" t="str">
        <f>_xlfn.IFS(Q18="","",D$8=0,0,TRUE,IF(SUM(S$13:S17)+Q18*200&gt;=4000,4000-SUM(S$13:S17),Q18*200))</f>
        <v/>
      </c>
      <c r="T18" s="265"/>
      <c r="U18" s="266"/>
      <c r="V18" s="267"/>
      <c r="W18" s="266"/>
      <c r="X18" s="268"/>
      <c r="AA18" s="64" t="str">
        <f>IF(Q18="","",IF(COUNTIF(AA$13:AA17,Q18)&gt;=1,"",Q18))</f>
        <v/>
      </c>
    </row>
    <row r="19" spans="1:27" ht="22.5" customHeight="1">
      <c r="A19" s="62"/>
      <c r="B19" s="60" t="str">
        <f>IF(A19="","",DATE(使い方など!C$8,U$2,A19))</f>
        <v/>
      </c>
      <c r="C19" s="256"/>
      <c r="D19" s="257"/>
      <c r="E19" s="257"/>
      <c r="F19" s="257"/>
      <c r="G19" s="258"/>
      <c r="H19" s="256"/>
      <c r="I19" s="257"/>
      <c r="J19" s="257"/>
      <c r="K19" s="257"/>
      <c r="L19" s="258"/>
      <c r="M19" s="259"/>
      <c r="N19" s="260"/>
      <c r="O19" s="259"/>
      <c r="P19" s="261"/>
      <c r="Q19" s="262" t="str">
        <f t="shared" si="0"/>
        <v/>
      </c>
      <c r="R19" s="263"/>
      <c r="S19" s="264" t="str">
        <f>_xlfn.IFS(Q19="","",D$8=0,0,TRUE,IF(SUM(S$13:S18)+Q19*200&gt;=4000,4000-SUM(S$13:S18),Q19*200))</f>
        <v/>
      </c>
      <c r="T19" s="265"/>
      <c r="U19" s="266"/>
      <c r="V19" s="267"/>
      <c r="W19" s="266"/>
      <c r="X19" s="268"/>
      <c r="AA19" s="64" t="str">
        <f>IF(Q19="","",IF(COUNTIF(AA$13:AA18,Q19)&gt;=1,"",Q19))</f>
        <v/>
      </c>
    </row>
    <row r="20" spans="1:27" ht="22.5" customHeight="1">
      <c r="A20" s="62"/>
      <c r="B20" s="60" t="str">
        <f>IF(A20="","",DATE(使い方など!C$8,U$2,A20))</f>
        <v/>
      </c>
      <c r="C20" s="256"/>
      <c r="D20" s="257"/>
      <c r="E20" s="257"/>
      <c r="F20" s="257"/>
      <c r="G20" s="258"/>
      <c r="H20" s="256"/>
      <c r="I20" s="257"/>
      <c r="J20" s="257"/>
      <c r="K20" s="257"/>
      <c r="L20" s="258"/>
      <c r="M20" s="259"/>
      <c r="N20" s="260"/>
      <c r="O20" s="259"/>
      <c r="P20" s="261"/>
      <c r="Q20" s="262" t="str">
        <f t="shared" si="0"/>
        <v/>
      </c>
      <c r="R20" s="263"/>
      <c r="S20" s="264" t="str">
        <f>_xlfn.IFS(Q20="","",D$8=0,0,TRUE,IF(SUM(S$13:S19)+Q20*200&gt;=4000,4000-SUM(S$13:S19),Q20*200))</f>
        <v/>
      </c>
      <c r="T20" s="265"/>
      <c r="U20" s="266"/>
      <c r="V20" s="267"/>
      <c r="W20" s="266"/>
      <c r="X20" s="268"/>
      <c r="AA20" s="64" t="str">
        <f>IF(Q20="","",IF(COUNTIF(AA$13:AA19,Q20)&gt;=1,"",Q20))</f>
        <v/>
      </c>
    </row>
    <row r="21" spans="1:27" ht="22.5" customHeight="1">
      <c r="A21" s="62"/>
      <c r="B21" s="60" t="str">
        <f>IF(A21="","",DATE(使い方など!C$8,U$2,A21))</f>
        <v/>
      </c>
      <c r="C21" s="256"/>
      <c r="D21" s="257"/>
      <c r="E21" s="257"/>
      <c r="F21" s="257"/>
      <c r="G21" s="258"/>
      <c r="H21" s="256"/>
      <c r="I21" s="257"/>
      <c r="J21" s="257"/>
      <c r="K21" s="257"/>
      <c r="L21" s="258"/>
      <c r="M21" s="259"/>
      <c r="N21" s="260"/>
      <c r="O21" s="259"/>
      <c r="P21" s="261"/>
      <c r="Q21" s="262" t="str">
        <f t="shared" si="0"/>
        <v/>
      </c>
      <c r="R21" s="263"/>
      <c r="S21" s="264" t="str">
        <f>_xlfn.IFS(Q21="","",D$8=0,0,TRUE,IF(SUM(S$13:S20)+Q21*200&gt;=4000,4000-SUM(S$13:S20),Q21*200))</f>
        <v/>
      </c>
      <c r="T21" s="265"/>
      <c r="U21" s="266"/>
      <c r="V21" s="267"/>
      <c r="W21" s="266"/>
      <c r="X21" s="268"/>
      <c r="AA21" s="64" t="str">
        <f>IF(Q21="","",IF(COUNTIF(AA$13:AA20,Q21)&gt;=1,"",Q21))</f>
        <v/>
      </c>
    </row>
    <row r="22" spans="1:27" ht="22.5" customHeight="1">
      <c r="A22" s="62"/>
      <c r="B22" s="60" t="str">
        <f>IF(A22="","",DATE(使い方など!C$8,U$2,A22))</f>
        <v/>
      </c>
      <c r="C22" s="256"/>
      <c r="D22" s="257"/>
      <c r="E22" s="257"/>
      <c r="F22" s="257"/>
      <c r="G22" s="258"/>
      <c r="H22" s="256"/>
      <c r="I22" s="257"/>
      <c r="J22" s="257"/>
      <c r="K22" s="257"/>
      <c r="L22" s="258"/>
      <c r="M22" s="259"/>
      <c r="N22" s="260"/>
      <c r="O22" s="259"/>
      <c r="P22" s="261"/>
      <c r="Q22" s="262" t="str">
        <f t="shared" si="0"/>
        <v/>
      </c>
      <c r="R22" s="263"/>
      <c r="S22" s="264" t="str">
        <f>_xlfn.IFS(Q22="","",D$8=0,0,TRUE,IF(SUM(S$13:S21)+Q22*200&gt;=4000,4000-SUM(S$13:S21),Q22*200))</f>
        <v/>
      </c>
      <c r="T22" s="265"/>
      <c r="U22" s="266"/>
      <c r="V22" s="267"/>
      <c r="W22" s="266"/>
      <c r="X22" s="268"/>
      <c r="AA22" s="64" t="str">
        <f>IF(Q22="","",IF(COUNTIF(AA$13:AA21,Q22)&gt;=1,"",Q22))</f>
        <v/>
      </c>
    </row>
    <row r="23" spans="1:27" ht="22.5" customHeight="1">
      <c r="A23" s="62"/>
      <c r="B23" s="60" t="str">
        <f>IF(A23="","",DATE(使い方など!C$8,U$2,A23))</f>
        <v/>
      </c>
      <c r="C23" s="256"/>
      <c r="D23" s="257"/>
      <c r="E23" s="257"/>
      <c r="F23" s="257"/>
      <c r="G23" s="258"/>
      <c r="H23" s="256"/>
      <c r="I23" s="257"/>
      <c r="J23" s="257"/>
      <c r="K23" s="257"/>
      <c r="L23" s="258"/>
      <c r="M23" s="259"/>
      <c r="N23" s="260"/>
      <c r="O23" s="259"/>
      <c r="P23" s="261"/>
      <c r="Q23" s="262" t="str">
        <f t="shared" si="0"/>
        <v/>
      </c>
      <c r="R23" s="263"/>
      <c r="S23" s="264" t="str">
        <f>_xlfn.IFS(Q23="","",D$8=0,0,TRUE,IF(SUM(S$13:S22)+Q23*200&gt;=4000,4000-SUM(S$13:S22),Q23*200))</f>
        <v/>
      </c>
      <c r="T23" s="265"/>
      <c r="U23" s="266"/>
      <c r="V23" s="267"/>
      <c r="W23" s="266"/>
      <c r="X23" s="268"/>
      <c r="AA23" s="64" t="str">
        <f>IF(Q23="","",IF(COUNTIF(AA$13:AA22,Q23)&gt;=1,"",Q23))</f>
        <v/>
      </c>
    </row>
    <row r="24" spans="1:27" ht="22.5" customHeight="1">
      <c r="A24" s="62"/>
      <c r="B24" s="60" t="str">
        <f>IF(A24="","",DATE(使い方など!C$8,U$2,A24))</f>
        <v/>
      </c>
      <c r="C24" s="256"/>
      <c r="D24" s="257"/>
      <c r="E24" s="257"/>
      <c r="F24" s="257"/>
      <c r="G24" s="258"/>
      <c r="H24" s="256"/>
      <c r="I24" s="257"/>
      <c r="J24" s="257"/>
      <c r="K24" s="257"/>
      <c r="L24" s="258"/>
      <c r="M24" s="259"/>
      <c r="N24" s="260"/>
      <c r="O24" s="259"/>
      <c r="P24" s="261"/>
      <c r="Q24" s="262" t="str">
        <f t="shared" si="0"/>
        <v/>
      </c>
      <c r="R24" s="263"/>
      <c r="S24" s="264" t="str">
        <f>_xlfn.IFS(Q24="","",D$8=0,0,TRUE,IF(SUM(S$13:S23)+Q24*200&gt;=4000,4000-SUM(S$13:S23),Q24*200))</f>
        <v/>
      </c>
      <c r="T24" s="265"/>
      <c r="U24" s="266"/>
      <c r="V24" s="267"/>
      <c r="W24" s="266"/>
      <c r="X24" s="268"/>
      <c r="AA24" s="64" t="str">
        <f>IF(Q24="","",IF(COUNTIF(AA$13:AA23,Q24)&gt;=1,"",Q24))</f>
        <v/>
      </c>
    </row>
    <row r="25" spans="1:27" ht="22.5" customHeight="1">
      <c r="A25" s="62"/>
      <c r="B25" s="60" t="str">
        <f>IF(A25="","",DATE(使い方など!C$8,U$2,A25))</f>
        <v/>
      </c>
      <c r="C25" s="256"/>
      <c r="D25" s="257"/>
      <c r="E25" s="257"/>
      <c r="F25" s="257"/>
      <c r="G25" s="258"/>
      <c r="H25" s="256"/>
      <c r="I25" s="257"/>
      <c r="J25" s="257"/>
      <c r="K25" s="257"/>
      <c r="L25" s="258"/>
      <c r="M25" s="259"/>
      <c r="N25" s="260"/>
      <c r="O25" s="259"/>
      <c r="P25" s="261"/>
      <c r="Q25" s="262" t="str">
        <f t="shared" si="0"/>
        <v/>
      </c>
      <c r="R25" s="263"/>
      <c r="S25" s="264" t="str">
        <f>_xlfn.IFS(Q25="","",D$8=0,0,TRUE,IF(SUM(S$13:S24)+Q25*200&gt;=4000,4000-SUM(S$13:S24),Q25*200))</f>
        <v/>
      </c>
      <c r="T25" s="265"/>
      <c r="U25" s="266"/>
      <c r="V25" s="267"/>
      <c r="W25" s="266"/>
      <c r="X25" s="268"/>
      <c r="AA25" s="64" t="str">
        <f>IF(Q25="","",IF(COUNTIF(AA$13:AA24,Q25)&gt;=1,"",Q25))</f>
        <v/>
      </c>
    </row>
    <row r="26" spans="1:27" ht="22.5" customHeight="1">
      <c r="A26" s="62"/>
      <c r="B26" s="60" t="str">
        <f>IF(A26="","",DATE(使い方など!C$8,U$2,A26))</f>
        <v/>
      </c>
      <c r="C26" s="256"/>
      <c r="D26" s="257"/>
      <c r="E26" s="257"/>
      <c r="F26" s="257"/>
      <c r="G26" s="258"/>
      <c r="H26" s="256"/>
      <c r="I26" s="257"/>
      <c r="J26" s="257"/>
      <c r="K26" s="257"/>
      <c r="L26" s="258"/>
      <c r="M26" s="259"/>
      <c r="N26" s="260"/>
      <c r="O26" s="259"/>
      <c r="P26" s="261"/>
      <c r="Q26" s="262" t="str">
        <f t="shared" si="0"/>
        <v/>
      </c>
      <c r="R26" s="263"/>
      <c r="S26" s="264" t="str">
        <f>_xlfn.IFS(Q26="","",D$8=0,0,TRUE,IF(SUM(S$13:S25)+Q26*200&gt;=4000,4000-SUM(S$13:S25),Q26*200))</f>
        <v/>
      </c>
      <c r="T26" s="265"/>
      <c r="U26" s="266"/>
      <c r="V26" s="267"/>
      <c r="W26" s="266"/>
      <c r="X26" s="268"/>
      <c r="AA26" s="64" t="str">
        <f>IF(Q26="","",IF(COUNTIF(AA$13:AA25,Q26)&gt;=1,"",Q26))</f>
        <v/>
      </c>
    </row>
    <row r="27" spans="1:27" ht="22.5" customHeight="1">
      <c r="A27" s="62"/>
      <c r="B27" s="60" t="str">
        <f>IF(A27="","",DATE(使い方など!C$8,U$2,A27))</f>
        <v/>
      </c>
      <c r="C27" s="256"/>
      <c r="D27" s="257"/>
      <c r="E27" s="257"/>
      <c r="F27" s="257"/>
      <c r="G27" s="258"/>
      <c r="H27" s="256"/>
      <c r="I27" s="257"/>
      <c r="J27" s="257"/>
      <c r="K27" s="257"/>
      <c r="L27" s="258"/>
      <c r="M27" s="259"/>
      <c r="N27" s="260"/>
      <c r="O27" s="259"/>
      <c r="P27" s="261"/>
      <c r="Q27" s="262" t="str">
        <f t="shared" si="0"/>
        <v/>
      </c>
      <c r="R27" s="263"/>
      <c r="S27" s="264" t="str">
        <f>_xlfn.IFS(Q27="","",D$8=0,0,TRUE,IF(SUM(S$13:S26)+Q27*200&gt;=4000,4000-SUM(S$13:S26),Q27*200))</f>
        <v/>
      </c>
      <c r="T27" s="265"/>
      <c r="U27" s="266"/>
      <c r="V27" s="267"/>
      <c r="W27" s="266"/>
      <c r="X27" s="268"/>
      <c r="AA27" s="64" t="str">
        <f>IF(Q27="","",IF(COUNTIF(AA$13:AA26,Q27)&gt;=1,"",Q27))</f>
        <v/>
      </c>
    </row>
    <row r="28" spans="1:27" ht="22.5" customHeight="1">
      <c r="A28" s="62"/>
      <c r="B28" s="60" t="str">
        <f>IF(A28="","",DATE(使い方など!C$8,U$2,A28))</f>
        <v/>
      </c>
      <c r="C28" s="256"/>
      <c r="D28" s="257"/>
      <c r="E28" s="257"/>
      <c r="F28" s="257"/>
      <c r="G28" s="258"/>
      <c r="H28" s="256"/>
      <c r="I28" s="257"/>
      <c r="J28" s="257"/>
      <c r="K28" s="257"/>
      <c r="L28" s="258"/>
      <c r="M28" s="259"/>
      <c r="N28" s="260"/>
      <c r="O28" s="259"/>
      <c r="P28" s="261"/>
      <c r="Q28" s="262" t="str">
        <f t="shared" si="0"/>
        <v/>
      </c>
      <c r="R28" s="263"/>
      <c r="S28" s="264" t="str">
        <f>_xlfn.IFS(Q28="","",D$8=0,0,TRUE,IF(SUM(S$13:S27)+Q28*200&gt;=4000,4000-SUM(S$13:S27),Q28*200))</f>
        <v/>
      </c>
      <c r="T28" s="265"/>
      <c r="U28" s="266"/>
      <c r="V28" s="267"/>
      <c r="W28" s="266"/>
      <c r="X28" s="268"/>
      <c r="AA28" s="64" t="str">
        <f>IF(Q28="","",IF(COUNTIF(AA$13:AA27,Q28)&gt;=1,"",Q28))</f>
        <v/>
      </c>
    </row>
    <row r="29" spans="1:27" ht="22.5" customHeight="1">
      <c r="A29" s="62"/>
      <c r="B29" s="60" t="str">
        <f>IF(A29="","",DATE(使い方など!C$8,U$2,A29))</f>
        <v/>
      </c>
      <c r="C29" s="256"/>
      <c r="D29" s="257"/>
      <c r="E29" s="257"/>
      <c r="F29" s="257"/>
      <c r="G29" s="258"/>
      <c r="H29" s="256"/>
      <c r="I29" s="257"/>
      <c r="J29" s="257"/>
      <c r="K29" s="257"/>
      <c r="L29" s="258"/>
      <c r="M29" s="259"/>
      <c r="N29" s="260"/>
      <c r="O29" s="259"/>
      <c r="P29" s="261"/>
      <c r="Q29" s="262" t="str">
        <f t="shared" si="0"/>
        <v/>
      </c>
      <c r="R29" s="263"/>
      <c r="S29" s="264" t="str">
        <f>_xlfn.IFS(Q29="","",D$8=0,0,TRUE,IF(SUM(S$13:S28)+Q29*200&gt;=4000,4000-SUM(S$13:S28),Q29*200))</f>
        <v/>
      </c>
      <c r="T29" s="265"/>
      <c r="U29" s="266"/>
      <c r="V29" s="267"/>
      <c r="W29" s="266"/>
      <c r="X29" s="268"/>
      <c r="AA29" s="64" t="str">
        <f>IF(Q29="","",IF(COUNTIF(AA$13:AA28,Q29)&gt;=1,"",Q29))</f>
        <v/>
      </c>
    </row>
    <row r="30" spans="1:27" ht="22.5" customHeight="1">
      <c r="A30" s="62"/>
      <c r="B30" s="60" t="str">
        <f>IF(A30="","",DATE(使い方など!C$8,U$2,A30))</f>
        <v/>
      </c>
      <c r="C30" s="256"/>
      <c r="D30" s="257"/>
      <c r="E30" s="257"/>
      <c r="F30" s="257"/>
      <c r="G30" s="258"/>
      <c r="H30" s="256"/>
      <c r="I30" s="257"/>
      <c r="J30" s="257"/>
      <c r="K30" s="257"/>
      <c r="L30" s="258"/>
      <c r="M30" s="259"/>
      <c r="N30" s="260"/>
      <c r="O30" s="259"/>
      <c r="P30" s="261"/>
      <c r="Q30" s="262" t="str">
        <f t="shared" si="0"/>
        <v/>
      </c>
      <c r="R30" s="263"/>
      <c r="S30" s="264" t="str">
        <f>_xlfn.IFS(Q30="","",D$8=0,0,TRUE,IF(SUM(S$13:S29)+Q30*200&gt;=4000,4000-SUM(S$13:S29),Q30*200))</f>
        <v/>
      </c>
      <c r="T30" s="265"/>
      <c r="U30" s="266"/>
      <c r="V30" s="267"/>
      <c r="W30" s="266"/>
      <c r="X30" s="268"/>
      <c r="AA30" s="64" t="str">
        <f>IF(Q30="","",IF(COUNTIF(AA$13:AA29,Q30)&gt;=1,"",Q30))</f>
        <v/>
      </c>
    </row>
    <row r="31" spans="1:27" ht="22.5" customHeight="1">
      <c r="A31" s="62"/>
      <c r="B31" s="60" t="str">
        <f>IF(A31="","",DATE(使い方など!C$8,U$2,A31))</f>
        <v/>
      </c>
      <c r="C31" s="256"/>
      <c r="D31" s="257"/>
      <c r="E31" s="257"/>
      <c r="F31" s="257"/>
      <c r="G31" s="258"/>
      <c r="H31" s="256"/>
      <c r="I31" s="257"/>
      <c r="J31" s="257"/>
      <c r="K31" s="257"/>
      <c r="L31" s="258"/>
      <c r="M31" s="259"/>
      <c r="N31" s="260"/>
      <c r="O31" s="259"/>
      <c r="P31" s="261"/>
      <c r="Q31" s="262" t="str">
        <f t="shared" si="0"/>
        <v/>
      </c>
      <c r="R31" s="263"/>
      <c r="S31" s="264" t="str">
        <f>_xlfn.IFS(Q31="","",D$8=0,0,TRUE,IF(SUM(S$13:S30)+Q31*200&gt;=4000,4000-SUM(S$13:S30),Q31*200))</f>
        <v/>
      </c>
      <c r="T31" s="265"/>
      <c r="U31" s="266"/>
      <c r="V31" s="267"/>
      <c r="W31" s="266"/>
      <c r="X31" s="268"/>
      <c r="AA31" s="64" t="str">
        <f>IF(Q31="","",IF(COUNTIF(AA$13:AA30,Q31)&gt;=1,"",Q31))</f>
        <v/>
      </c>
    </row>
    <row r="32" spans="1:27" ht="22.5" customHeight="1">
      <c r="A32" s="62"/>
      <c r="B32" s="60" t="str">
        <f>IF(A32="","",DATE(使い方など!C$8,U$2,A32))</f>
        <v/>
      </c>
      <c r="C32" s="256"/>
      <c r="D32" s="257"/>
      <c r="E32" s="257"/>
      <c r="F32" s="257"/>
      <c r="G32" s="258"/>
      <c r="H32" s="256"/>
      <c r="I32" s="257"/>
      <c r="J32" s="257"/>
      <c r="K32" s="257"/>
      <c r="L32" s="258"/>
      <c r="M32" s="259"/>
      <c r="N32" s="260"/>
      <c r="O32" s="259"/>
      <c r="P32" s="261"/>
      <c r="Q32" s="262" t="str">
        <f t="shared" si="0"/>
        <v/>
      </c>
      <c r="R32" s="263"/>
      <c r="S32" s="264" t="str">
        <f>_xlfn.IFS(Q32="","",D$8=0,0,TRUE,IF(SUM(S$13:S31)+Q32*200&gt;=4000,4000-SUM(S$13:S31),Q32*200))</f>
        <v/>
      </c>
      <c r="T32" s="265"/>
      <c r="U32" s="266"/>
      <c r="V32" s="267"/>
      <c r="W32" s="266"/>
      <c r="X32" s="268"/>
      <c r="AA32" s="64" t="str">
        <f>IF(Q32="","",IF(COUNTIF(AA$13:AA31,Q32)&gt;=1,"",Q32))</f>
        <v/>
      </c>
    </row>
    <row r="33" spans="1:27" ht="22.5" customHeight="1">
      <c r="A33" s="62"/>
      <c r="B33" s="60" t="str">
        <f>IF(A33="","",DATE(使い方など!C$8,U$2,A33))</f>
        <v/>
      </c>
      <c r="C33" s="256"/>
      <c r="D33" s="257"/>
      <c r="E33" s="257"/>
      <c r="F33" s="257"/>
      <c r="G33" s="258"/>
      <c r="H33" s="256"/>
      <c r="I33" s="257"/>
      <c r="J33" s="257"/>
      <c r="K33" s="257"/>
      <c r="L33" s="258"/>
      <c r="M33" s="259"/>
      <c r="N33" s="260"/>
      <c r="O33" s="259"/>
      <c r="P33" s="261"/>
      <c r="Q33" s="262" t="str">
        <f t="shared" si="0"/>
        <v/>
      </c>
      <c r="R33" s="263"/>
      <c r="S33" s="264" t="str">
        <f>_xlfn.IFS(Q33="","",D$8=0,0,TRUE,IF(SUM(S$13:S32)+Q33*200&gt;=4000,4000-SUM(S$13:S32),Q33*200))</f>
        <v/>
      </c>
      <c r="T33" s="265"/>
      <c r="U33" s="266"/>
      <c r="V33" s="267"/>
      <c r="W33" s="266"/>
      <c r="X33" s="268"/>
      <c r="AA33" s="64" t="str">
        <f>IF(Q33="","",IF(COUNTIF(AA$13:AA32,Q33)&gt;=1,"",Q33))</f>
        <v/>
      </c>
    </row>
    <row r="34" spans="1:27" ht="22.5" customHeight="1">
      <c r="A34" s="62"/>
      <c r="B34" s="60" t="str">
        <f>IF(A34="","",DATE(使い方など!C$8,U$2,A34))</f>
        <v/>
      </c>
      <c r="C34" s="256"/>
      <c r="D34" s="257"/>
      <c r="E34" s="257"/>
      <c r="F34" s="257"/>
      <c r="G34" s="258"/>
      <c r="H34" s="256"/>
      <c r="I34" s="257"/>
      <c r="J34" s="257"/>
      <c r="K34" s="257"/>
      <c r="L34" s="258"/>
      <c r="M34" s="259"/>
      <c r="N34" s="260"/>
      <c r="O34" s="259"/>
      <c r="P34" s="261"/>
      <c r="Q34" s="262" t="str">
        <f t="shared" si="0"/>
        <v/>
      </c>
      <c r="R34" s="263"/>
      <c r="S34" s="264" t="str">
        <f>_xlfn.IFS(Q34="","",D$8=0,0,TRUE,IF(SUM(S$13:S33)+Q34*200&gt;=4000,4000-SUM(S$13:S33),Q34*200))</f>
        <v/>
      </c>
      <c r="T34" s="265"/>
      <c r="U34" s="266"/>
      <c r="V34" s="267"/>
      <c r="W34" s="266"/>
      <c r="X34" s="268"/>
      <c r="AA34" s="64" t="str">
        <f>IF(Q34="","",IF(COUNTIF(AA$13:AA33,Q34)&gt;=1,"",Q34))</f>
        <v/>
      </c>
    </row>
    <row r="35" spans="1:27" ht="22.5" customHeight="1">
      <c r="A35" s="62"/>
      <c r="B35" s="60" t="str">
        <f>IF(A35="","",DATE(使い方など!C$8,U$2,A35))</f>
        <v/>
      </c>
      <c r="C35" s="256"/>
      <c r="D35" s="257"/>
      <c r="E35" s="257"/>
      <c r="F35" s="257"/>
      <c r="G35" s="258"/>
      <c r="H35" s="256"/>
      <c r="I35" s="257"/>
      <c r="J35" s="257"/>
      <c r="K35" s="257"/>
      <c r="L35" s="258"/>
      <c r="M35" s="259"/>
      <c r="N35" s="260"/>
      <c r="O35" s="259"/>
      <c r="P35" s="261"/>
      <c r="Q35" s="262" t="str">
        <f t="shared" si="0"/>
        <v/>
      </c>
      <c r="R35" s="263"/>
      <c r="S35" s="264" t="str">
        <f>_xlfn.IFS(Q35="","",D$8=0,0,TRUE,IF(SUM(S$13:S34)+Q35*200&gt;=4000,4000-SUM(S$13:S34),Q35*200))</f>
        <v/>
      </c>
      <c r="T35" s="265"/>
      <c r="U35" s="266"/>
      <c r="V35" s="267"/>
      <c r="W35" s="266"/>
      <c r="X35" s="268"/>
      <c r="AA35" s="64" t="str">
        <f>IF(Q35="","",IF(COUNTIF(AA$13:AA34,Q35)&gt;=1,"",Q35))</f>
        <v/>
      </c>
    </row>
    <row r="36" spans="1:27" ht="22.5" customHeight="1">
      <c r="A36" s="62"/>
      <c r="B36" s="60" t="str">
        <f>IF(A36="","",DATE(使い方など!C$8,U$2,A36))</f>
        <v/>
      </c>
      <c r="C36" s="256"/>
      <c r="D36" s="257"/>
      <c r="E36" s="257"/>
      <c r="F36" s="257"/>
      <c r="G36" s="258"/>
      <c r="H36" s="256"/>
      <c r="I36" s="257"/>
      <c r="J36" s="257"/>
      <c r="K36" s="257"/>
      <c r="L36" s="258"/>
      <c r="M36" s="259"/>
      <c r="N36" s="260"/>
      <c r="O36" s="259"/>
      <c r="P36" s="261"/>
      <c r="Q36" s="262" t="str">
        <f t="shared" si="0"/>
        <v/>
      </c>
      <c r="R36" s="263"/>
      <c r="S36" s="264" t="str">
        <f>_xlfn.IFS(Q36="","",D$8=0,0,TRUE,IF(SUM(S$13:S35)+Q36*200&gt;=4000,4000-SUM(S$13:S35),Q36*200))</f>
        <v/>
      </c>
      <c r="T36" s="265"/>
      <c r="U36" s="266"/>
      <c r="V36" s="267"/>
      <c r="W36" s="266"/>
      <c r="X36" s="268"/>
      <c r="AA36" s="64" t="str">
        <f>IF(Q36="","",IF(COUNTIF(AA$13:AA35,Q36)&gt;=1,"",Q36))</f>
        <v/>
      </c>
    </row>
    <row r="37" spans="1:27" ht="22.5" customHeight="1">
      <c r="A37" s="62"/>
      <c r="B37" s="60" t="str">
        <f>IF(A37="","",DATE(使い方など!C$8,U$2,A37))</f>
        <v/>
      </c>
      <c r="C37" s="256"/>
      <c r="D37" s="257"/>
      <c r="E37" s="257"/>
      <c r="F37" s="257"/>
      <c r="G37" s="258"/>
      <c r="H37" s="256"/>
      <c r="I37" s="257"/>
      <c r="J37" s="257"/>
      <c r="K37" s="257"/>
      <c r="L37" s="258"/>
      <c r="M37" s="259"/>
      <c r="N37" s="260"/>
      <c r="O37" s="259"/>
      <c r="P37" s="261"/>
      <c r="Q37" s="262" t="str">
        <f t="shared" ref="Q37" si="1">IFERROR(IF((HOUR(O37-M37)+_xlfn.IFS(MINUTE(O37-M37)&lt;10,0,MINUTE(O37-M37)&gt;=40,1,AND(MINUTE(O37-M37)&gt;=10,MINUTE(O37-M37)&lt;40),0.5))=0,"",HOUR(O37-M37)+_xlfn.IFS(MINUTE(O37-M37)&lt;10,0,MINUTE(O37-M37)&gt;=40,1,AND(MINUTE(O37-M37)&gt;=10,MINUTE(O37-M37)&lt;40),0.5)),"")</f>
        <v/>
      </c>
      <c r="R37" s="263"/>
      <c r="S37" s="264" t="str">
        <f>_xlfn.IFS(Q37="","",D$8=0,0,TRUE,IF(SUM(S$13:S36)+Q37*200&gt;=4000,4000-SUM(S$13:S36),Q37*200))</f>
        <v/>
      </c>
      <c r="T37" s="265"/>
      <c r="U37" s="266"/>
      <c r="V37" s="267"/>
      <c r="W37" s="266"/>
      <c r="X37" s="268"/>
      <c r="AA37" s="64" t="str">
        <f>IF(Q37="","",IF(COUNTIF(AA$13:AA36,Q37)&gt;=1,"",Q37))</f>
        <v/>
      </c>
    </row>
    <row r="38" spans="1:27" ht="22.5" customHeight="1">
      <c r="A38" s="62"/>
      <c r="B38" s="60" t="str">
        <f>IF(A38="","",DATE(使い方など!C$8,U$2,A38))</f>
        <v/>
      </c>
      <c r="C38" s="256"/>
      <c r="D38" s="257"/>
      <c r="E38" s="257"/>
      <c r="F38" s="257"/>
      <c r="G38" s="258"/>
      <c r="H38" s="256"/>
      <c r="I38" s="257"/>
      <c r="J38" s="257"/>
      <c r="K38" s="257"/>
      <c r="L38" s="258"/>
      <c r="M38" s="259"/>
      <c r="N38" s="260"/>
      <c r="O38" s="259"/>
      <c r="P38" s="261"/>
      <c r="Q38" s="262" t="str">
        <f t="shared" ref="Q38:Q43" si="2">IFERROR(IF((HOUR(O38-M38)+_xlfn.IFS(MINUTE(O38-M38)&lt;10,0,MINUTE(O38-M38)&gt;=40,1,AND(MINUTE(O38-M38)&gt;=10,MINUTE(O38-M38)&lt;40),0.5))=0,"",HOUR(O38-M38)+_xlfn.IFS(MINUTE(O38-M38)&lt;10,0,MINUTE(O38-M38)&gt;=40,1,AND(MINUTE(O38-M38)&gt;=10,MINUTE(O38-M38)&lt;40),0.5)),"")</f>
        <v/>
      </c>
      <c r="R38" s="263"/>
      <c r="S38" s="264" t="str">
        <f>_xlfn.IFS(Q38="","",D$8=0,0,TRUE,IF(SUM(S$13:S37)+Q38*200&gt;=4000,4000-SUM(S$13:S37),Q38*200))</f>
        <v/>
      </c>
      <c r="T38" s="265"/>
      <c r="U38" s="266"/>
      <c r="V38" s="267"/>
      <c r="W38" s="266"/>
      <c r="X38" s="268"/>
      <c r="AA38" s="64" t="str">
        <f>IF(Q38="","",IF(COUNTIF(AA$13:AA37,Q38)&gt;=1,"",Q38))</f>
        <v/>
      </c>
    </row>
    <row r="39" spans="1:27" ht="22.5" customHeight="1">
      <c r="A39" s="62"/>
      <c r="B39" s="60" t="str">
        <f>IF(A39="","",DATE(使い方など!C$8,U$2,A39))</f>
        <v/>
      </c>
      <c r="C39" s="256"/>
      <c r="D39" s="257"/>
      <c r="E39" s="257"/>
      <c r="F39" s="257"/>
      <c r="G39" s="258"/>
      <c r="H39" s="256"/>
      <c r="I39" s="257"/>
      <c r="J39" s="257"/>
      <c r="K39" s="257"/>
      <c r="L39" s="258"/>
      <c r="M39" s="259"/>
      <c r="N39" s="260"/>
      <c r="O39" s="259"/>
      <c r="P39" s="261"/>
      <c r="Q39" s="262" t="str">
        <f t="shared" si="2"/>
        <v/>
      </c>
      <c r="R39" s="263"/>
      <c r="S39" s="264" t="str">
        <f>_xlfn.IFS(Q39="","",D$8=0,0,TRUE,IF(SUM(S$13:S38)+Q39*200&gt;=4000,4000-SUM(S$13:S38),Q39*200))</f>
        <v/>
      </c>
      <c r="T39" s="265"/>
      <c r="U39" s="266"/>
      <c r="V39" s="267"/>
      <c r="W39" s="266"/>
      <c r="X39" s="268"/>
      <c r="AA39" s="64" t="str">
        <f>IF(Q39="","",IF(COUNTIF(AA$13:AA38,Q39)&gt;=1,"",Q39))</f>
        <v/>
      </c>
    </row>
    <row r="40" spans="1:27" ht="22.5" customHeight="1">
      <c r="A40" s="62"/>
      <c r="B40" s="60" t="str">
        <f>IF(A40="","",DATE(使い方など!C$8,U$2,A40))</f>
        <v/>
      </c>
      <c r="C40" s="256"/>
      <c r="D40" s="257"/>
      <c r="E40" s="257"/>
      <c r="F40" s="257"/>
      <c r="G40" s="258"/>
      <c r="H40" s="256"/>
      <c r="I40" s="257"/>
      <c r="J40" s="257"/>
      <c r="K40" s="257"/>
      <c r="L40" s="258"/>
      <c r="M40" s="259"/>
      <c r="N40" s="260"/>
      <c r="O40" s="259"/>
      <c r="P40" s="261"/>
      <c r="Q40" s="262" t="str">
        <f t="shared" si="2"/>
        <v/>
      </c>
      <c r="R40" s="263"/>
      <c r="S40" s="264" t="str">
        <f>_xlfn.IFS(Q40="","",D$8=0,0,TRUE,IF(SUM(S$13:S39)+Q40*200&gt;=4000,4000-SUM(S$13:S39),Q40*200))</f>
        <v/>
      </c>
      <c r="T40" s="265"/>
      <c r="U40" s="266"/>
      <c r="V40" s="267"/>
      <c r="W40" s="266"/>
      <c r="X40" s="268"/>
      <c r="AA40" s="64" t="str">
        <f>IF(Q40="","",IF(COUNTIF(AA$13:AA39,Q40)&gt;=1,"",Q40))</f>
        <v/>
      </c>
    </row>
    <row r="41" spans="1:27" ht="22.5" customHeight="1">
      <c r="A41" s="62"/>
      <c r="B41" s="60" t="str">
        <f>IF(A41="","",DATE(使い方など!C$8,U$2,A41))</f>
        <v/>
      </c>
      <c r="C41" s="334"/>
      <c r="D41" s="334"/>
      <c r="E41" s="334"/>
      <c r="F41" s="334"/>
      <c r="G41" s="334"/>
      <c r="H41" s="334"/>
      <c r="I41" s="334"/>
      <c r="J41" s="334"/>
      <c r="K41" s="334"/>
      <c r="L41" s="334"/>
      <c r="M41" s="335"/>
      <c r="N41" s="335"/>
      <c r="O41" s="335"/>
      <c r="P41" s="259"/>
      <c r="Q41" s="262" t="str">
        <f t="shared" si="2"/>
        <v/>
      </c>
      <c r="R41" s="263"/>
      <c r="S41" s="264" t="str">
        <f>_xlfn.IFS(Q41="","",D$8=0,0,TRUE,IF(SUM(S$13:S40)+Q41*200&gt;=4000,4000-SUM(S$13:S40),Q41*200))</f>
        <v/>
      </c>
      <c r="T41" s="265"/>
      <c r="U41" s="266"/>
      <c r="V41" s="267"/>
      <c r="W41" s="266"/>
      <c r="X41" s="268"/>
      <c r="AA41" s="64" t="str">
        <f>IF(Q41="","",IF(COUNTIF(AA$13:AA40,Q41)&gt;=1,"",Q41))</f>
        <v/>
      </c>
    </row>
    <row r="42" spans="1:27" ht="22.5" customHeight="1">
      <c r="A42" s="62"/>
      <c r="B42" s="60" t="str">
        <f>IF(A42="","",DATE(使い方など!C$8,U$2,A42))</f>
        <v/>
      </c>
      <c r="C42" s="334"/>
      <c r="D42" s="334"/>
      <c r="E42" s="334"/>
      <c r="F42" s="334"/>
      <c r="G42" s="334"/>
      <c r="H42" s="334"/>
      <c r="I42" s="334"/>
      <c r="J42" s="334"/>
      <c r="K42" s="334"/>
      <c r="L42" s="334"/>
      <c r="M42" s="335"/>
      <c r="N42" s="335"/>
      <c r="O42" s="335"/>
      <c r="P42" s="259"/>
      <c r="Q42" s="262" t="str">
        <f t="shared" si="2"/>
        <v/>
      </c>
      <c r="R42" s="263"/>
      <c r="S42" s="264" t="str">
        <f>_xlfn.IFS(Q42="","",D$8=0,0,TRUE,IF(SUM(S$13:S41)+Q42*200&gt;=4000,4000-SUM(S$13:S41),Q42*200))</f>
        <v/>
      </c>
      <c r="T42" s="265"/>
      <c r="U42" s="266"/>
      <c r="V42" s="267"/>
      <c r="W42" s="266"/>
      <c r="X42" s="268"/>
      <c r="AA42" s="64" t="str">
        <f>IF(Q42="","",IF(COUNTIF(AA$13:AA41,Q42)&gt;=1,"",Q42))</f>
        <v/>
      </c>
    </row>
    <row r="43" spans="1:27" ht="22.5" customHeight="1" thickBot="1">
      <c r="A43" s="63"/>
      <c r="B43" s="60" t="str">
        <f>IF(A43="","",DATE(使い方など!C$8,U$2,A43))</f>
        <v/>
      </c>
      <c r="C43" s="345"/>
      <c r="D43" s="345"/>
      <c r="E43" s="345"/>
      <c r="F43" s="345"/>
      <c r="G43" s="345"/>
      <c r="H43" s="345"/>
      <c r="I43" s="345"/>
      <c r="J43" s="345"/>
      <c r="K43" s="345"/>
      <c r="L43" s="345"/>
      <c r="M43" s="346"/>
      <c r="N43" s="346"/>
      <c r="O43" s="346"/>
      <c r="P43" s="347"/>
      <c r="Q43" s="262" t="str">
        <f t="shared" si="2"/>
        <v/>
      </c>
      <c r="R43" s="263"/>
      <c r="S43" s="264" t="str">
        <f>_xlfn.IFS(Q43="","",D$8=0,0,TRUE,IF(SUM(S$13:S42)+Q43*200&gt;=4000,4000-SUM(S$13:S42),Q43*200))</f>
        <v/>
      </c>
      <c r="T43" s="265"/>
      <c r="U43" s="348"/>
      <c r="V43" s="349"/>
      <c r="W43" s="348"/>
      <c r="X43" s="350"/>
      <c r="AA43" s="64" t="str">
        <f>IF(Q43="","",IF(COUNTIF(AA$13:AA42,Q43)&gt;=1,"",Q43))</f>
        <v/>
      </c>
    </row>
    <row r="44" spans="1:27" ht="24.95" customHeight="1" thickBot="1">
      <c r="A44" s="336" t="s">
        <v>29</v>
      </c>
      <c r="B44" s="337"/>
      <c r="C44" s="337"/>
      <c r="D44" s="337"/>
      <c r="E44" s="337"/>
      <c r="F44" s="337"/>
      <c r="G44" s="337"/>
      <c r="H44" s="337"/>
      <c r="I44" s="337"/>
      <c r="J44" s="337"/>
      <c r="K44" s="337"/>
      <c r="L44" s="337"/>
      <c r="M44" s="337"/>
      <c r="N44" s="337"/>
      <c r="O44" s="337"/>
      <c r="P44" s="337"/>
      <c r="Q44" s="338">
        <f>SUM(Q13:R43)</f>
        <v>0</v>
      </c>
      <c r="R44" s="339"/>
      <c r="S44" s="340">
        <f>SUM(S13:T43)</f>
        <v>0</v>
      </c>
      <c r="T44" s="341"/>
      <c r="U44" s="342"/>
      <c r="V44" s="343"/>
      <c r="W44" s="343"/>
      <c r="X44" s="344"/>
    </row>
    <row r="45" spans="1:27" ht="24.95" customHeight="1"/>
    <row r="46" spans="1:27" ht="20.100000000000001" customHeight="1"/>
    <row r="47" spans="1:27" ht="20.100000000000001" customHeight="1"/>
  </sheetData>
  <mergeCells count="295">
    <mergeCell ref="A44:P44"/>
    <mergeCell ref="Q44:R44"/>
    <mergeCell ref="S44:T44"/>
    <mergeCell ref="U44:X44"/>
    <mergeCell ref="U42:V42"/>
    <mergeCell ref="W42:X42"/>
    <mergeCell ref="C43:G43"/>
    <mergeCell ref="H43:L43"/>
    <mergeCell ref="M43:N43"/>
    <mergeCell ref="O43:P43"/>
    <mergeCell ref="Q43:R43"/>
    <mergeCell ref="S43:T43"/>
    <mergeCell ref="U43:V43"/>
    <mergeCell ref="W43:X43"/>
    <mergeCell ref="C42:G42"/>
    <mergeCell ref="H42:L42"/>
    <mergeCell ref="M42:N42"/>
    <mergeCell ref="O42:P42"/>
    <mergeCell ref="Q42:R42"/>
    <mergeCell ref="S42:T42"/>
    <mergeCell ref="C40:G40"/>
    <mergeCell ref="H40:L40"/>
    <mergeCell ref="M40:N40"/>
    <mergeCell ref="O40:P40"/>
    <mergeCell ref="Q40:R40"/>
    <mergeCell ref="S40:T40"/>
    <mergeCell ref="U40:V40"/>
    <mergeCell ref="W40:X40"/>
    <mergeCell ref="C41:G41"/>
    <mergeCell ref="H41:L41"/>
    <mergeCell ref="M41:N41"/>
    <mergeCell ref="O41:P41"/>
    <mergeCell ref="Q41:R41"/>
    <mergeCell ref="S41:T41"/>
    <mergeCell ref="U41:V41"/>
    <mergeCell ref="W41:X41"/>
    <mergeCell ref="C35:G35"/>
    <mergeCell ref="H35:L35"/>
    <mergeCell ref="M35:N35"/>
    <mergeCell ref="O35:P35"/>
    <mergeCell ref="Q35:R35"/>
    <mergeCell ref="S35:T35"/>
    <mergeCell ref="U35:V35"/>
    <mergeCell ref="W35:X35"/>
    <mergeCell ref="C36:G36"/>
    <mergeCell ref="H36:L36"/>
    <mergeCell ref="M36:N36"/>
    <mergeCell ref="O36:P36"/>
    <mergeCell ref="Q36:R36"/>
    <mergeCell ref="S36:T36"/>
    <mergeCell ref="U36:V36"/>
    <mergeCell ref="W36:X36"/>
    <mergeCell ref="C33:G33"/>
    <mergeCell ref="H33:L33"/>
    <mergeCell ref="M33:N33"/>
    <mergeCell ref="O33:P33"/>
    <mergeCell ref="Q33:R33"/>
    <mergeCell ref="S33:T33"/>
    <mergeCell ref="U33:V33"/>
    <mergeCell ref="W33:X33"/>
    <mergeCell ref="C34:G34"/>
    <mergeCell ref="H34:L34"/>
    <mergeCell ref="M34:N34"/>
    <mergeCell ref="O34:P34"/>
    <mergeCell ref="Q34:R34"/>
    <mergeCell ref="S34:T34"/>
    <mergeCell ref="U34:V34"/>
    <mergeCell ref="W34:X34"/>
    <mergeCell ref="C31:G31"/>
    <mergeCell ref="H31:L31"/>
    <mergeCell ref="M31:N31"/>
    <mergeCell ref="O31:P31"/>
    <mergeCell ref="Q31:R31"/>
    <mergeCell ref="S31:T31"/>
    <mergeCell ref="U31:V31"/>
    <mergeCell ref="W31:X31"/>
    <mergeCell ref="C32:G32"/>
    <mergeCell ref="H32:L32"/>
    <mergeCell ref="M32:N32"/>
    <mergeCell ref="O32:P32"/>
    <mergeCell ref="Q32:R32"/>
    <mergeCell ref="S32:T32"/>
    <mergeCell ref="U32:V32"/>
    <mergeCell ref="W32:X32"/>
    <mergeCell ref="C29:G29"/>
    <mergeCell ref="H29:L29"/>
    <mergeCell ref="M29:N29"/>
    <mergeCell ref="O29:P29"/>
    <mergeCell ref="Q29:R29"/>
    <mergeCell ref="S29:T29"/>
    <mergeCell ref="U29:V29"/>
    <mergeCell ref="W29:X29"/>
    <mergeCell ref="C30:G30"/>
    <mergeCell ref="H30:L30"/>
    <mergeCell ref="M30:N30"/>
    <mergeCell ref="O30:P30"/>
    <mergeCell ref="Q30:R30"/>
    <mergeCell ref="S30:T30"/>
    <mergeCell ref="U30:V30"/>
    <mergeCell ref="W30:X30"/>
    <mergeCell ref="C27:G27"/>
    <mergeCell ref="H27:L27"/>
    <mergeCell ref="M27:N27"/>
    <mergeCell ref="O27:P27"/>
    <mergeCell ref="Q27:R27"/>
    <mergeCell ref="S27:T27"/>
    <mergeCell ref="U27:V27"/>
    <mergeCell ref="W27:X27"/>
    <mergeCell ref="C28:G28"/>
    <mergeCell ref="H28:L28"/>
    <mergeCell ref="M28:N28"/>
    <mergeCell ref="O28:P28"/>
    <mergeCell ref="Q28:R28"/>
    <mergeCell ref="S28:T28"/>
    <mergeCell ref="U28:V28"/>
    <mergeCell ref="W28:X28"/>
    <mergeCell ref="C25:G25"/>
    <mergeCell ref="H25:L25"/>
    <mergeCell ref="M25:N25"/>
    <mergeCell ref="O25:P25"/>
    <mergeCell ref="Q25:R25"/>
    <mergeCell ref="S25:T25"/>
    <mergeCell ref="U25:V25"/>
    <mergeCell ref="W25:X25"/>
    <mergeCell ref="C26:G26"/>
    <mergeCell ref="H26:L26"/>
    <mergeCell ref="M26:N26"/>
    <mergeCell ref="O26:P26"/>
    <mergeCell ref="Q26:R26"/>
    <mergeCell ref="S26:T26"/>
    <mergeCell ref="U26:V26"/>
    <mergeCell ref="W26:X26"/>
    <mergeCell ref="C23:G23"/>
    <mergeCell ref="H23:L23"/>
    <mergeCell ref="M23:N23"/>
    <mergeCell ref="O23:P23"/>
    <mergeCell ref="Q23:R23"/>
    <mergeCell ref="S23:T23"/>
    <mergeCell ref="U23:V23"/>
    <mergeCell ref="W23:X23"/>
    <mergeCell ref="C24:G24"/>
    <mergeCell ref="H24:L24"/>
    <mergeCell ref="M24:N24"/>
    <mergeCell ref="O24:P24"/>
    <mergeCell ref="Q24:R24"/>
    <mergeCell ref="S24:T24"/>
    <mergeCell ref="U24:V24"/>
    <mergeCell ref="W24:X24"/>
    <mergeCell ref="C21:G21"/>
    <mergeCell ref="H21:L21"/>
    <mergeCell ref="M21:N21"/>
    <mergeCell ref="O21:P21"/>
    <mergeCell ref="Q21:R21"/>
    <mergeCell ref="S21:T21"/>
    <mergeCell ref="U21:V21"/>
    <mergeCell ref="W21:X21"/>
    <mergeCell ref="C22:G22"/>
    <mergeCell ref="H22:L22"/>
    <mergeCell ref="M22:N22"/>
    <mergeCell ref="O22:P22"/>
    <mergeCell ref="Q22:R22"/>
    <mergeCell ref="S22:T22"/>
    <mergeCell ref="U22:V22"/>
    <mergeCell ref="W22:X22"/>
    <mergeCell ref="C19:G19"/>
    <mergeCell ref="H19:L19"/>
    <mergeCell ref="M19:N19"/>
    <mergeCell ref="O19:P19"/>
    <mergeCell ref="Q19:R19"/>
    <mergeCell ref="S19:T19"/>
    <mergeCell ref="U19:V19"/>
    <mergeCell ref="W19:X19"/>
    <mergeCell ref="C20:G20"/>
    <mergeCell ref="H20:L20"/>
    <mergeCell ref="M20:N20"/>
    <mergeCell ref="O20:P20"/>
    <mergeCell ref="Q20:R20"/>
    <mergeCell ref="S20:T20"/>
    <mergeCell ref="U20:V20"/>
    <mergeCell ref="W20:X20"/>
    <mergeCell ref="C17:G17"/>
    <mergeCell ref="H17:L17"/>
    <mergeCell ref="M17:N17"/>
    <mergeCell ref="O17:P17"/>
    <mergeCell ref="Q17:R17"/>
    <mergeCell ref="S17:T17"/>
    <mergeCell ref="U17:V17"/>
    <mergeCell ref="W17:X17"/>
    <mergeCell ref="C18:G18"/>
    <mergeCell ref="H18:L18"/>
    <mergeCell ref="M18:N18"/>
    <mergeCell ref="O18:P18"/>
    <mergeCell ref="Q18:R18"/>
    <mergeCell ref="S18:T18"/>
    <mergeCell ref="U18:V18"/>
    <mergeCell ref="W18:X18"/>
    <mergeCell ref="C15:G15"/>
    <mergeCell ref="H15:L15"/>
    <mergeCell ref="M15:N15"/>
    <mergeCell ref="O15:P15"/>
    <mergeCell ref="Q15:R15"/>
    <mergeCell ref="S15:T15"/>
    <mergeCell ref="U15:V15"/>
    <mergeCell ref="W15:X15"/>
    <mergeCell ref="C16:G16"/>
    <mergeCell ref="H16:L16"/>
    <mergeCell ref="M16:N16"/>
    <mergeCell ref="O16:P16"/>
    <mergeCell ref="Q16:R16"/>
    <mergeCell ref="S16:T16"/>
    <mergeCell ref="U16:V16"/>
    <mergeCell ref="W16:X16"/>
    <mergeCell ref="U13:V13"/>
    <mergeCell ref="W13:X13"/>
    <mergeCell ref="C14:G14"/>
    <mergeCell ref="H14:L14"/>
    <mergeCell ref="M14:N14"/>
    <mergeCell ref="O14:P14"/>
    <mergeCell ref="Q14:R14"/>
    <mergeCell ref="S14:T14"/>
    <mergeCell ref="U14:V14"/>
    <mergeCell ref="W14:X14"/>
    <mergeCell ref="C13:G13"/>
    <mergeCell ref="H13:L13"/>
    <mergeCell ref="M13:N13"/>
    <mergeCell ref="O13:P13"/>
    <mergeCell ref="Q13:R13"/>
    <mergeCell ref="S13:T13"/>
    <mergeCell ref="S11:T11"/>
    <mergeCell ref="U11:V11"/>
    <mergeCell ref="C11:G11"/>
    <mergeCell ref="C12:G12"/>
    <mergeCell ref="V8:X9"/>
    <mergeCell ref="A9:C9"/>
    <mergeCell ref="W11:X11"/>
    <mergeCell ref="H12:L12"/>
    <mergeCell ref="M12:N12"/>
    <mergeCell ref="O12:P12"/>
    <mergeCell ref="A11:A12"/>
    <mergeCell ref="B11:B12"/>
    <mergeCell ref="H11:L11"/>
    <mergeCell ref="M11:P11"/>
    <mergeCell ref="Q11:R12"/>
    <mergeCell ref="A8:C8"/>
    <mergeCell ref="D8:K9"/>
    <mergeCell ref="L8:M9"/>
    <mergeCell ref="N8:P9"/>
    <mergeCell ref="Q8:U9"/>
    <mergeCell ref="S12:T12"/>
    <mergeCell ref="U12:V12"/>
    <mergeCell ref="W12:X12"/>
    <mergeCell ref="A6:C7"/>
    <mergeCell ref="D6:M7"/>
    <mergeCell ref="Q6:X6"/>
    <mergeCell ref="Q7:X7"/>
    <mergeCell ref="I4:I5"/>
    <mergeCell ref="J4:J5"/>
    <mergeCell ref="K4:K5"/>
    <mergeCell ref="L4:L5"/>
    <mergeCell ref="M4:M5"/>
    <mergeCell ref="N4:P7"/>
    <mergeCell ref="V2:W2"/>
    <mergeCell ref="A4:C5"/>
    <mergeCell ref="D4:D5"/>
    <mergeCell ref="E4:E5"/>
    <mergeCell ref="F4:F5"/>
    <mergeCell ref="G4:G5"/>
    <mergeCell ref="H4:H5"/>
    <mergeCell ref="Q4:X4"/>
    <mergeCell ref="Q5:X5"/>
    <mergeCell ref="A1:P2"/>
    <mergeCell ref="C39:G39"/>
    <mergeCell ref="H39:L39"/>
    <mergeCell ref="M39:N39"/>
    <mergeCell ref="O39:P39"/>
    <mergeCell ref="Q39:R39"/>
    <mergeCell ref="S39:T39"/>
    <mergeCell ref="U39:V39"/>
    <mergeCell ref="W39:X39"/>
    <mergeCell ref="C37:G37"/>
    <mergeCell ref="H37:L37"/>
    <mergeCell ref="M37:N37"/>
    <mergeCell ref="O37:P37"/>
    <mergeCell ref="Q37:R37"/>
    <mergeCell ref="S37:T37"/>
    <mergeCell ref="U37:V37"/>
    <mergeCell ref="W37:X37"/>
    <mergeCell ref="C38:G38"/>
    <mergeCell ref="H38:L38"/>
    <mergeCell ref="M38:N38"/>
    <mergeCell ref="O38:P38"/>
    <mergeCell ref="Q38:R38"/>
    <mergeCell ref="S38:T38"/>
    <mergeCell ref="U38:V38"/>
    <mergeCell ref="W38:X38"/>
  </mergeCells>
  <phoneticPr fontId="2"/>
  <conditionalFormatting sqref="B13:B36 B43">
    <cfRule type="expression" dxfId="7" priority="3" stopIfTrue="1">
      <formula>XDG10=1</formula>
    </cfRule>
    <cfRule type="expression" dxfId="6" priority="4" stopIfTrue="1">
      <formula>XDG10=7</formula>
    </cfRule>
  </conditionalFormatting>
  <conditionalFormatting sqref="B40:B42">
    <cfRule type="expression" dxfId="5" priority="7" stopIfTrue="1">
      <formula>XDG34=1</formula>
    </cfRule>
    <cfRule type="expression" dxfId="4" priority="8" stopIfTrue="1">
      <formula>XDG34=7</formula>
    </cfRule>
  </conditionalFormatting>
  <conditionalFormatting sqref="B37:B39">
    <cfRule type="expression" dxfId="3" priority="1" stopIfTrue="1">
      <formula>XDG34=1</formula>
    </cfRule>
    <cfRule type="expression" dxfId="2" priority="2" stopIfTrue="1">
      <formula>XDG34=7</formula>
    </cfRule>
  </conditionalFormatting>
  <pageMargins left="0.78740157480314965" right="0.78740157480314965" top="0.39370078740157483" bottom="0.39370078740157483" header="0.31496062992125984" footer="0.31496062992125984"/>
  <pageSetup paperSize="9" orientation="portrait" blackAndWhite="1"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873D-2267-4338-B1DE-25D423634CF6}">
  <sheetPr>
    <tabColor rgb="FFFF0000"/>
  </sheetPr>
  <dimension ref="A2:W31"/>
  <sheetViews>
    <sheetView zoomScale="80" zoomScaleNormal="80" zoomScaleSheetLayoutView="85" workbookViewId="0">
      <selection activeCell="X17" sqref="X17"/>
    </sheetView>
  </sheetViews>
  <sheetFormatPr defaultRowHeight="26.1" customHeight="1"/>
  <cols>
    <col min="1" max="1" width="4.125" style="2" customWidth="1"/>
    <col min="2" max="2" width="7.125" style="2" customWidth="1"/>
    <col min="3" max="9" width="5.625" style="2" customWidth="1"/>
    <col min="10" max="21" width="3.125" style="2" customWidth="1"/>
    <col min="22" max="16384" width="9" style="2"/>
  </cols>
  <sheetData>
    <row r="2" spans="1:21" ht="26.1" customHeight="1">
      <c r="A2" s="116" t="s">
        <v>135</v>
      </c>
      <c r="B2" s="116"/>
      <c r="C2" s="116"/>
      <c r="D2" s="116"/>
      <c r="E2" s="116"/>
      <c r="F2" s="116"/>
      <c r="G2" s="116"/>
      <c r="H2" s="116"/>
      <c r="I2" s="116"/>
      <c r="J2" s="116"/>
      <c r="K2" s="116"/>
      <c r="L2" s="116"/>
      <c r="M2" s="116"/>
      <c r="N2" s="116"/>
      <c r="O2" s="116"/>
      <c r="P2" s="116"/>
      <c r="Q2" s="116"/>
      <c r="R2" s="116"/>
      <c r="S2" s="116"/>
      <c r="T2" s="116"/>
      <c r="U2" s="116"/>
    </row>
    <row r="3" spans="1:21" ht="26.1" customHeight="1">
      <c r="A3" s="44"/>
    </row>
    <row r="4" spans="1:21" ht="26.1" customHeight="1">
      <c r="A4" s="44"/>
    </row>
    <row r="5" spans="1:21" ht="26.1" customHeight="1">
      <c r="A5" s="2" t="s">
        <v>134</v>
      </c>
    </row>
    <row r="6" spans="1:21" ht="26.1" customHeight="1" thickBot="1">
      <c r="A6" s="44"/>
    </row>
    <row r="7" spans="1:21" ht="26.1" customHeight="1">
      <c r="A7" s="117" t="s">
        <v>142</v>
      </c>
      <c r="B7" s="127"/>
      <c r="C7" s="386">
        <f>IF(AND(K13="",K14="",K15="",K16=""),"",SUM(K13:R16))</f>
        <v>20000</v>
      </c>
      <c r="D7" s="387"/>
      <c r="E7" s="387"/>
      <c r="F7" s="387"/>
      <c r="G7" s="387"/>
      <c r="H7" s="387"/>
      <c r="I7" s="387"/>
      <c r="J7" s="387"/>
      <c r="K7" s="387"/>
      <c r="L7" s="387"/>
      <c r="M7" s="388"/>
    </row>
    <row r="8" spans="1:21" ht="26.1" customHeight="1" thickBot="1">
      <c r="A8" s="119"/>
      <c r="B8" s="213"/>
      <c r="C8" s="389"/>
      <c r="D8" s="390"/>
      <c r="E8" s="390"/>
      <c r="F8" s="390"/>
      <c r="G8" s="390"/>
      <c r="H8" s="390"/>
      <c r="I8" s="390"/>
      <c r="J8" s="390"/>
      <c r="K8" s="390"/>
      <c r="L8" s="390"/>
      <c r="M8" s="391"/>
    </row>
    <row r="9" spans="1:21" ht="26.1" customHeight="1">
      <c r="A9" s="44"/>
      <c r="B9" s="52" t="s">
        <v>132</v>
      </c>
      <c r="C9" s="51" t="s">
        <v>131</v>
      </c>
    </row>
    <row r="10" spans="1:21" ht="26.1" customHeight="1" thickBot="1">
      <c r="A10" s="44"/>
    </row>
    <row r="11" spans="1:21" ht="26.1" customHeight="1" thickBot="1">
      <c r="A11" s="44"/>
      <c r="B11" s="56" t="s">
        <v>25</v>
      </c>
      <c r="C11" s="377">
        <v>5</v>
      </c>
      <c r="D11" s="377"/>
      <c r="E11" s="50" t="s">
        <v>130</v>
      </c>
      <c r="F11" s="377">
        <v>4</v>
      </c>
      <c r="G11" s="377"/>
      <c r="H11" s="49" t="s">
        <v>129</v>
      </c>
      <c r="I11" s="48"/>
      <c r="J11" s="47"/>
      <c r="K11" s="31"/>
      <c r="L11" s="31"/>
      <c r="M11" s="31"/>
      <c r="N11" s="31"/>
      <c r="O11" s="31"/>
    </row>
    <row r="12" spans="1:21" ht="26.1" customHeight="1">
      <c r="A12" s="44"/>
      <c r="B12" s="149" t="s">
        <v>128</v>
      </c>
      <c r="C12" s="150"/>
      <c r="D12" s="150"/>
      <c r="E12" s="150"/>
      <c r="F12" s="113"/>
      <c r="G12" s="143" t="s">
        <v>127</v>
      </c>
      <c r="H12" s="144"/>
      <c r="I12" s="144"/>
      <c r="J12" s="145"/>
      <c r="K12" s="127" t="s">
        <v>126</v>
      </c>
      <c r="L12" s="128"/>
      <c r="M12" s="128"/>
      <c r="N12" s="128"/>
      <c r="O12" s="128"/>
      <c r="P12" s="128"/>
      <c r="Q12" s="128"/>
      <c r="R12" s="128"/>
      <c r="S12" s="46"/>
    </row>
    <row r="13" spans="1:21" ht="26.1" customHeight="1">
      <c r="A13" s="44"/>
      <c r="B13" s="360" t="s">
        <v>141</v>
      </c>
      <c r="C13" s="361"/>
      <c r="D13" s="361"/>
      <c r="E13" s="361"/>
      <c r="F13" s="362"/>
      <c r="G13" s="363">
        <v>3</v>
      </c>
      <c r="H13" s="364"/>
      <c r="I13" s="364"/>
      <c r="J13" s="365"/>
      <c r="K13" s="366">
        <v>14000</v>
      </c>
      <c r="L13" s="367"/>
      <c r="M13" s="367"/>
      <c r="N13" s="367"/>
      <c r="O13" s="367"/>
      <c r="P13" s="367"/>
      <c r="Q13" s="367"/>
      <c r="R13" s="368"/>
    </row>
    <row r="14" spans="1:21" ht="26.1" customHeight="1">
      <c r="A14" s="44"/>
      <c r="B14" s="360" t="s">
        <v>140</v>
      </c>
      <c r="C14" s="361"/>
      <c r="D14" s="361"/>
      <c r="E14" s="361"/>
      <c r="F14" s="362"/>
      <c r="G14" s="363">
        <v>2</v>
      </c>
      <c r="H14" s="364"/>
      <c r="I14" s="364"/>
      <c r="J14" s="365"/>
      <c r="K14" s="366">
        <v>6000</v>
      </c>
      <c r="L14" s="367"/>
      <c r="M14" s="367"/>
      <c r="N14" s="367"/>
      <c r="O14" s="367"/>
      <c r="P14" s="367"/>
      <c r="Q14" s="367"/>
      <c r="R14" s="368"/>
    </row>
    <row r="15" spans="1:21" ht="26.1" customHeight="1">
      <c r="A15" s="44"/>
      <c r="B15" s="360"/>
      <c r="C15" s="361"/>
      <c r="D15" s="361"/>
      <c r="E15" s="361"/>
      <c r="F15" s="362"/>
      <c r="G15" s="363"/>
      <c r="H15" s="364"/>
      <c r="I15" s="364"/>
      <c r="J15" s="365"/>
      <c r="K15" s="366"/>
      <c r="L15" s="367"/>
      <c r="M15" s="367"/>
      <c r="N15" s="367"/>
      <c r="O15" s="367"/>
      <c r="P15" s="367"/>
      <c r="Q15" s="367"/>
      <c r="R15" s="368"/>
    </row>
    <row r="16" spans="1:21" ht="26.1" customHeight="1" thickBot="1">
      <c r="A16" s="44"/>
      <c r="B16" s="392"/>
      <c r="C16" s="393"/>
      <c r="D16" s="393"/>
      <c r="E16" s="393"/>
      <c r="F16" s="394"/>
      <c r="G16" s="354"/>
      <c r="H16" s="355"/>
      <c r="I16" s="355"/>
      <c r="J16" s="356"/>
      <c r="K16" s="357"/>
      <c r="L16" s="358"/>
      <c r="M16" s="358"/>
      <c r="N16" s="358"/>
      <c r="O16" s="358"/>
      <c r="P16" s="358"/>
      <c r="Q16" s="358"/>
      <c r="R16" s="359"/>
    </row>
    <row r="17" spans="1:23" ht="26.1" customHeight="1">
      <c r="A17" s="44"/>
    </row>
    <row r="18" spans="1:23" ht="26.1" customHeight="1">
      <c r="A18" s="2" t="s">
        <v>125</v>
      </c>
    </row>
    <row r="19" spans="1:23" ht="26.1" customHeight="1">
      <c r="A19" s="44"/>
    </row>
    <row r="20" spans="1:23" ht="26.1" customHeight="1">
      <c r="N20" s="2" t="s">
        <v>0</v>
      </c>
      <c r="O20" s="45"/>
      <c r="Q20" s="2" t="s">
        <v>124</v>
      </c>
      <c r="T20" s="2" t="s">
        <v>123</v>
      </c>
    </row>
    <row r="21" spans="1:23" ht="26.1" customHeight="1" thickBot="1">
      <c r="A21" s="44"/>
    </row>
    <row r="22" spans="1:23" ht="26.1" customHeight="1">
      <c r="F22" s="137" t="s">
        <v>122</v>
      </c>
      <c r="G22" s="118" t="s">
        <v>121</v>
      </c>
      <c r="H22" s="118"/>
      <c r="I22" s="118"/>
      <c r="J22" s="55" t="s">
        <v>120</v>
      </c>
      <c r="K22" s="378" t="s">
        <v>139</v>
      </c>
      <c r="L22" s="378"/>
      <c r="M22" s="54" t="s">
        <v>109</v>
      </c>
      <c r="N22" s="378" t="s">
        <v>138</v>
      </c>
      <c r="O22" s="378"/>
      <c r="P22" s="378"/>
      <c r="Q22" s="43"/>
      <c r="R22" s="43"/>
      <c r="S22" s="29"/>
      <c r="T22" s="29"/>
      <c r="U22" s="30"/>
    </row>
    <row r="23" spans="1:23" ht="26.1" customHeight="1">
      <c r="F23" s="138"/>
      <c r="G23" s="129"/>
      <c r="H23" s="129"/>
      <c r="I23" s="129"/>
      <c r="J23" s="379" t="s">
        <v>21</v>
      </c>
      <c r="K23" s="380"/>
      <c r="L23" s="380"/>
      <c r="M23" s="380"/>
      <c r="N23" s="380"/>
      <c r="O23" s="380"/>
      <c r="P23" s="380"/>
      <c r="Q23" s="380"/>
      <c r="R23" s="380"/>
      <c r="S23" s="380"/>
      <c r="T23" s="380"/>
      <c r="U23" s="381"/>
      <c r="W23" s="53"/>
    </row>
    <row r="24" spans="1:23" ht="26.1" customHeight="1">
      <c r="F24" s="138"/>
      <c r="G24" s="130" t="s">
        <v>119</v>
      </c>
      <c r="H24" s="130"/>
      <c r="I24" s="130"/>
      <c r="J24" s="374"/>
      <c r="K24" s="375"/>
      <c r="L24" s="375"/>
      <c r="M24" s="375"/>
      <c r="N24" s="375"/>
      <c r="O24" s="375"/>
      <c r="P24" s="375"/>
      <c r="Q24" s="375"/>
      <c r="R24" s="375"/>
      <c r="S24" s="375"/>
      <c r="T24" s="375"/>
      <c r="U24" s="376"/>
    </row>
    <row r="25" spans="1:23" ht="26.1" customHeight="1">
      <c r="F25" s="138"/>
      <c r="G25" s="112" t="s">
        <v>118</v>
      </c>
      <c r="H25" s="113"/>
      <c r="I25" s="42" t="s">
        <v>117</v>
      </c>
      <c r="J25" s="369" t="s">
        <v>137</v>
      </c>
      <c r="K25" s="370"/>
      <c r="L25" s="370"/>
      <c r="M25" s="370"/>
      <c r="N25" s="371"/>
      <c r="O25" s="114" t="s">
        <v>116</v>
      </c>
      <c r="P25" s="115"/>
      <c r="Q25" s="369" t="s">
        <v>136</v>
      </c>
      <c r="R25" s="370"/>
      <c r="S25" s="370"/>
      <c r="T25" s="370"/>
      <c r="U25" s="371"/>
    </row>
    <row r="26" spans="1:23" ht="26.1" customHeight="1">
      <c r="F26" s="138"/>
      <c r="G26" s="97" t="s">
        <v>115</v>
      </c>
      <c r="H26" s="111" t="s">
        <v>114</v>
      </c>
      <c r="I26" s="111"/>
      <c r="J26" s="372" t="s">
        <v>22</v>
      </c>
      <c r="K26" s="372"/>
      <c r="L26" s="372"/>
      <c r="M26" s="372"/>
      <c r="N26" s="372"/>
      <c r="O26" s="372"/>
      <c r="P26" s="372"/>
      <c r="Q26" s="372"/>
      <c r="R26" s="372"/>
      <c r="S26" s="372"/>
      <c r="T26" s="372"/>
      <c r="U26" s="373"/>
    </row>
    <row r="27" spans="1:23" ht="26.1" customHeight="1">
      <c r="F27" s="138"/>
      <c r="G27" s="97"/>
      <c r="H27" s="111"/>
      <c r="I27" s="111"/>
      <c r="J27" s="382"/>
      <c r="K27" s="382"/>
      <c r="L27" s="382"/>
      <c r="M27" s="382"/>
      <c r="N27" s="382"/>
      <c r="O27" s="382"/>
      <c r="P27" s="382"/>
      <c r="Q27" s="382"/>
      <c r="R27" s="382"/>
      <c r="S27" s="382"/>
      <c r="T27" s="382"/>
      <c r="U27" s="383"/>
    </row>
    <row r="28" spans="1:23" ht="26.1" customHeight="1">
      <c r="F28" s="138"/>
      <c r="G28" s="97"/>
      <c r="H28" s="99" t="s">
        <v>113</v>
      </c>
      <c r="I28" s="100"/>
      <c r="J28" s="372" t="s">
        <v>23</v>
      </c>
      <c r="K28" s="372"/>
      <c r="L28" s="372"/>
      <c r="M28" s="372"/>
      <c r="N28" s="372"/>
      <c r="O28" s="372"/>
      <c r="P28" s="372"/>
      <c r="Q28" s="372"/>
      <c r="R28" s="372"/>
      <c r="S28" s="372"/>
      <c r="T28" s="372"/>
      <c r="U28" s="373"/>
    </row>
    <row r="29" spans="1:23" ht="26.1" customHeight="1" thickBot="1">
      <c r="F29" s="139"/>
      <c r="G29" s="98"/>
      <c r="H29" s="101" t="s">
        <v>112</v>
      </c>
      <c r="I29" s="102"/>
      <c r="J29" s="384" t="s">
        <v>24</v>
      </c>
      <c r="K29" s="385"/>
      <c r="L29" s="385"/>
      <c r="M29" s="385"/>
      <c r="N29" s="385"/>
      <c r="O29" s="385"/>
      <c r="P29" s="385"/>
      <c r="Q29" s="385"/>
      <c r="R29" s="385"/>
      <c r="S29" s="385"/>
      <c r="T29" s="41" t="s">
        <v>111</v>
      </c>
      <c r="U29" s="40"/>
    </row>
    <row r="30" spans="1:23" ht="11.25" customHeight="1">
      <c r="F30" s="39"/>
      <c r="G30" s="39"/>
      <c r="H30" s="38"/>
      <c r="I30" s="38"/>
      <c r="J30" s="37"/>
      <c r="K30" s="37"/>
      <c r="L30" s="37"/>
      <c r="M30" s="37"/>
      <c r="N30" s="37"/>
      <c r="O30" s="37"/>
      <c r="P30" s="37"/>
      <c r="Q30" s="37"/>
      <c r="R30" s="37"/>
      <c r="S30" s="37"/>
      <c r="T30" s="37"/>
      <c r="U30" s="37"/>
    </row>
    <row r="31" spans="1:23" ht="26.1" customHeight="1">
      <c r="F31" s="36"/>
      <c r="G31" s="36"/>
      <c r="H31" s="103" t="s">
        <v>110</v>
      </c>
      <c r="I31" s="103"/>
      <c r="J31" s="103"/>
      <c r="K31" s="104"/>
      <c r="L31" s="351">
        <v>777</v>
      </c>
      <c r="M31" s="352"/>
      <c r="N31" s="352"/>
      <c r="O31" s="353"/>
      <c r="P31" s="35" t="s">
        <v>109</v>
      </c>
      <c r="Q31" s="35">
        <v>0</v>
      </c>
      <c r="R31" s="35">
        <v>0</v>
      </c>
    </row>
  </sheetData>
  <mergeCells count="41">
    <mergeCell ref="C7:M8"/>
    <mergeCell ref="B16:F16"/>
    <mergeCell ref="G14:J14"/>
    <mergeCell ref="K14:R14"/>
    <mergeCell ref="B12:F12"/>
    <mergeCell ref="G12:J12"/>
    <mergeCell ref="K12:R12"/>
    <mergeCell ref="B13:F13"/>
    <mergeCell ref="G13:J13"/>
    <mergeCell ref="K13:R13"/>
    <mergeCell ref="A2:U2"/>
    <mergeCell ref="A7:B8"/>
    <mergeCell ref="C11:D11"/>
    <mergeCell ref="F11:G11"/>
    <mergeCell ref="F22:F29"/>
    <mergeCell ref="G22:I23"/>
    <mergeCell ref="K22:L22"/>
    <mergeCell ref="N22:P22"/>
    <mergeCell ref="J23:U23"/>
    <mergeCell ref="G24:I24"/>
    <mergeCell ref="J27:U27"/>
    <mergeCell ref="H28:I28"/>
    <mergeCell ref="J28:U28"/>
    <mergeCell ref="H29:I29"/>
    <mergeCell ref="J29:S29"/>
    <mergeCell ref="B14:F14"/>
    <mergeCell ref="L31:O31"/>
    <mergeCell ref="G16:J16"/>
    <mergeCell ref="K16:R16"/>
    <mergeCell ref="B15:F15"/>
    <mergeCell ref="G15:J15"/>
    <mergeCell ref="K15:R15"/>
    <mergeCell ref="H31:K31"/>
    <mergeCell ref="Q25:U25"/>
    <mergeCell ref="G26:G29"/>
    <mergeCell ref="H26:I27"/>
    <mergeCell ref="J26:U26"/>
    <mergeCell ref="J24:U24"/>
    <mergeCell ref="G25:H25"/>
    <mergeCell ref="J25:N25"/>
    <mergeCell ref="O25:P25"/>
  </mergeCells>
  <phoneticPr fontId="2"/>
  <dataValidations count="3">
    <dataValidation type="list" allowBlank="1" showInputMessage="1" showErrorMessage="1" sqref="B15:F16" xr:uid="{9F65128F-9040-4124-8E5A-6ACF979F044F}">
      <formula1>",移動支援,移動支援（身体）,移動支援（知的）,移動支援（精神）,移動支援（児童）"</formula1>
    </dataValidation>
    <dataValidation type="list" allowBlank="1" showInputMessage="1" showErrorMessage="1" sqref="B13:F14" xr:uid="{DF86574C-66F9-4E7A-8E36-B5DAF9B3F286}">
      <formula1>",移動支援（身体）,移動支援（知的）,移動支援（精神）,移動支援（児童）"</formula1>
    </dataValidation>
    <dataValidation imeMode="off" allowBlank="1" showInputMessage="1" showErrorMessage="1" sqref="G25 I25:J25 O25 Q25" xr:uid="{3B0F7B00-580E-435F-B3B4-E3331651F10E}"/>
  </dataValidations>
  <printOptions horizontalCentered="1"/>
  <pageMargins left="0.59055118110236227" right="0.59055118110236227" top="0.98425196850393704" bottom="0.78740157480314965" header="0.31496062992125984" footer="0.31496062992125984"/>
  <pageSetup paperSize="9" orientation="portrait" cellComments="asDisplayed"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52"/>
  <sheetViews>
    <sheetView view="pageBreakPreview" zoomScale="85" zoomScaleNormal="100" zoomScaleSheetLayoutView="85" workbookViewId="0">
      <selection activeCell="AA5" sqref="AA5"/>
    </sheetView>
  </sheetViews>
  <sheetFormatPr defaultRowHeight="15"/>
  <cols>
    <col min="1" max="26" width="3.625" style="1" customWidth="1"/>
    <col min="27" max="16384" width="9" style="1"/>
  </cols>
  <sheetData>
    <row r="1" spans="1:24" ht="20.100000000000001" customHeight="1"/>
    <row r="2" spans="1:24" ht="20.100000000000001" customHeight="1">
      <c r="A2" s="116" t="s">
        <v>32</v>
      </c>
      <c r="B2" s="116"/>
      <c r="C2" s="116"/>
      <c r="D2" s="116"/>
      <c r="E2" s="116"/>
      <c r="F2" s="116"/>
      <c r="G2" s="116"/>
      <c r="H2" s="116"/>
      <c r="I2" s="116"/>
      <c r="J2" s="116"/>
      <c r="K2" s="116"/>
      <c r="L2" s="116"/>
      <c r="M2" s="116"/>
      <c r="N2" s="116"/>
      <c r="O2" s="116"/>
      <c r="P2" s="116"/>
      <c r="Q2" s="116"/>
      <c r="R2" s="116"/>
      <c r="S2" s="116"/>
      <c r="T2" s="116"/>
      <c r="U2" s="116"/>
      <c r="V2" s="116"/>
      <c r="W2" s="116"/>
      <c r="X2" s="116"/>
    </row>
    <row r="3" spans="1:24" ht="20.100000000000001" customHeight="1">
      <c r="A3" s="396"/>
      <c r="B3" s="396"/>
      <c r="C3" s="396"/>
      <c r="D3" s="396"/>
      <c r="E3" s="396"/>
      <c r="F3" s="396"/>
      <c r="G3" s="396"/>
      <c r="H3" s="396"/>
      <c r="I3" s="396"/>
      <c r="J3" s="396"/>
      <c r="K3" s="396"/>
      <c r="L3" s="396"/>
      <c r="M3" s="396"/>
      <c r="N3" s="396"/>
      <c r="O3" s="396"/>
      <c r="P3" s="396"/>
      <c r="Q3" s="396"/>
      <c r="R3" s="396"/>
      <c r="S3" s="396"/>
      <c r="T3" s="396"/>
      <c r="U3" s="396"/>
      <c r="V3" s="396"/>
      <c r="W3" s="396"/>
      <c r="X3" s="396"/>
    </row>
    <row r="4" spans="1:24" ht="20.100000000000001" customHeight="1" thickBot="1"/>
    <row r="5" spans="1:24" ht="20.100000000000001" customHeight="1" thickBot="1">
      <c r="N5" s="2"/>
      <c r="O5" s="2"/>
      <c r="R5" s="395" t="s">
        <v>25</v>
      </c>
      <c r="S5" s="222"/>
      <c r="T5" s="11">
        <v>5</v>
      </c>
      <c r="U5" s="7" t="s">
        <v>0</v>
      </c>
      <c r="V5" s="12">
        <v>4</v>
      </c>
      <c r="W5" s="222" t="s">
        <v>5</v>
      </c>
      <c r="X5" s="223"/>
    </row>
    <row r="6" spans="1:24" ht="24.95" customHeight="1" thickBot="1"/>
    <row r="7" spans="1:24" ht="20.100000000000001" customHeight="1">
      <c r="A7" s="168" t="s">
        <v>1</v>
      </c>
      <c r="B7" s="169"/>
      <c r="C7" s="170"/>
      <c r="D7" s="412">
        <v>1</v>
      </c>
      <c r="E7" s="402">
        <v>1</v>
      </c>
      <c r="F7" s="402">
        <v>0</v>
      </c>
      <c r="G7" s="402">
        <v>1</v>
      </c>
      <c r="H7" s="402">
        <v>2</v>
      </c>
      <c r="I7" s="402">
        <v>3</v>
      </c>
      <c r="J7" s="402">
        <v>4</v>
      </c>
      <c r="K7" s="402">
        <v>5</v>
      </c>
      <c r="L7" s="402">
        <v>6</v>
      </c>
      <c r="M7" s="400">
        <v>7</v>
      </c>
      <c r="N7" s="231" t="s">
        <v>2</v>
      </c>
      <c r="O7" s="231"/>
      <c r="P7" s="231"/>
      <c r="Q7" s="438" t="s">
        <v>21</v>
      </c>
      <c r="R7" s="439"/>
      <c r="S7" s="439"/>
      <c r="T7" s="439"/>
      <c r="U7" s="439"/>
      <c r="V7" s="439"/>
      <c r="W7" s="439"/>
      <c r="X7" s="440"/>
    </row>
    <row r="8" spans="1:24" ht="20.100000000000001" customHeight="1">
      <c r="A8" s="171"/>
      <c r="B8" s="144"/>
      <c r="C8" s="145"/>
      <c r="D8" s="413"/>
      <c r="E8" s="403"/>
      <c r="F8" s="403"/>
      <c r="G8" s="403"/>
      <c r="H8" s="403"/>
      <c r="I8" s="403"/>
      <c r="J8" s="403"/>
      <c r="K8" s="403"/>
      <c r="L8" s="403"/>
      <c r="M8" s="401"/>
      <c r="N8" s="232"/>
      <c r="O8" s="232"/>
      <c r="P8" s="232"/>
      <c r="Q8" s="407" t="s">
        <v>22</v>
      </c>
      <c r="R8" s="408"/>
      <c r="S8" s="408"/>
      <c r="T8" s="408"/>
      <c r="U8" s="408"/>
      <c r="V8" s="408"/>
      <c r="W8" s="408"/>
      <c r="X8" s="409"/>
    </row>
    <row r="9" spans="1:24" ht="20.100000000000001" customHeight="1">
      <c r="A9" s="237" t="s">
        <v>3</v>
      </c>
      <c r="B9" s="238"/>
      <c r="C9" s="238"/>
      <c r="D9" s="414" t="s">
        <v>30</v>
      </c>
      <c r="E9" s="415"/>
      <c r="F9" s="415"/>
      <c r="G9" s="415"/>
      <c r="H9" s="415"/>
      <c r="I9" s="415"/>
      <c r="J9" s="415"/>
      <c r="K9" s="415"/>
      <c r="L9" s="415"/>
      <c r="M9" s="416"/>
      <c r="N9" s="232"/>
      <c r="O9" s="232"/>
      <c r="P9" s="232"/>
      <c r="Q9" s="407" t="s">
        <v>23</v>
      </c>
      <c r="R9" s="408"/>
      <c r="S9" s="408"/>
      <c r="T9" s="408"/>
      <c r="U9" s="408"/>
      <c r="V9" s="408"/>
      <c r="W9" s="408"/>
      <c r="X9" s="409"/>
    </row>
    <row r="10" spans="1:24" ht="20.100000000000001" customHeight="1" thickBot="1">
      <c r="A10" s="190"/>
      <c r="B10" s="191"/>
      <c r="C10" s="191"/>
      <c r="D10" s="417"/>
      <c r="E10" s="418"/>
      <c r="F10" s="418"/>
      <c r="G10" s="418"/>
      <c r="H10" s="418"/>
      <c r="I10" s="418"/>
      <c r="J10" s="418"/>
      <c r="K10" s="418"/>
      <c r="L10" s="418"/>
      <c r="M10" s="419"/>
      <c r="N10" s="233"/>
      <c r="O10" s="233"/>
      <c r="P10" s="233"/>
      <c r="Q10" s="410" t="s">
        <v>24</v>
      </c>
      <c r="R10" s="411"/>
      <c r="S10" s="411"/>
      <c r="T10" s="411"/>
      <c r="U10" s="411"/>
      <c r="V10" s="411"/>
      <c r="W10" s="411"/>
      <c r="X10" s="3"/>
    </row>
    <row r="11" spans="1:24" ht="24.95" customHeight="1" thickBot="1">
      <c r="X11" s="4"/>
    </row>
    <row r="12" spans="1:24" ht="20.100000000000001" customHeight="1">
      <c r="A12" s="137" t="s">
        <v>10</v>
      </c>
      <c r="B12" s="441" t="s">
        <v>4</v>
      </c>
      <c r="C12" s="169"/>
      <c r="D12" s="169"/>
      <c r="E12" s="169"/>
      <c r="F12" s="169"/>
      <c r="G12" s="169"/>
      <c r="H12" s="169"/>
      <c r="I12" s="169"/>
      <c r="J12" s="169"/>
      <c r="K12" s="170"/>
      <c r="L12" s="118" t="s">
        <v>6</v>
      </c>
      <c r="M12" s="118"/>
      <c r="N12" s="118"/>
      <c r="O12" s="118"/>
      <c r="P12" s="227" t="s">
        <v>9</v>
      </c>
      <c r="Q12" s="227"/>
      <c r="R12" s="118" t="s">
        <v>7</v>
      </c>
      <c r="S12" s="118"/>
      <c r="T12" s="118"/>
      <c r="U12" s="118"/>
      <c r="V12" s="118" t="s">
        <v>8</v>
      </c>
      <c r="W12" s="118"/>
      <c r="X12" s="183"/>
    </row>
    <row r="13" spans="1:24" ht="20.100000000000001" customHeight="1">
      <c r="A13" s="138"/>
      <c r="B13" s="143"/>
      <c r="C13" s="144"/>
      <c r="D13" s="144"/>
      <c r="E13" s="144"/>
      <c r="F13" s="144"/>
      <c r="G13" s="144"/>
      <c r="H13" s="278"/>
      <c r="I13" s="278"/>
      <c r="J13" s="278"/>
      <c r="K13" s="442"/>
      <c r="L13" s="111"/>
      <c r="M13" s="111"/>
      <c r="N13" s="111"/>
      <c r="O13" s="111"/>
      <c r="P13" s="228"/>
      <c r="Q13" s="228"/>
      <c r="R13" s="111"/>
      <c r="S13" s="111"/>
      <c r="T13" s="111"/>
      <c r="U13" s="111"/>
      <c r="V13" s="111"/>
      <c r="W13" s="111"/>
      <c r="X13" s="210"/>
    </row>
    <row r="14" spans="1:24" ht="20.100000000000001" customHeight="1">
      <c r="A14" s="138"/>
      <c r="B14" s="397" t="s">
        <v>27</v>
      </c>
      <c r="C14" s="398"/>
      <c r="D14" s="398"/>
      <c r="E14" s="398" t="s">
        <v>26</v>
      </c>
      <c r="F14" s="398"/>
      <c r="G14" s="398"/>
      <c r="H14" s="399">
        <v>0.5</v>
      </c>
      <c r="I14" s="399"/>
      <c r="J14" s="399"/>
      <c r="K14" s="5" t="s">
        <v>28</v>
      </c>
      <c r="L14" s="436">
        <v>1000</v>
      </c>
      <c r="M14" s="422"/>
      <c r="N14" s="422"/>
      <c r="O14" s="422"/>
      <c r="P14" s="422">
        <v>1</v>
      </c>
      <c r="Q14" s="422"/>
      <c r="R14" s="437">
        <f>L14*P14:P14</f>
        <v>1000</v>
      </c>
      <c r="S14" s="437"/>
      <c r="T14" s="437"/>
      <c r="U14" s="437"/>
      <c r="V14" s="111"/>
      <c r="W14" s="111"/>
      <c r="X14" s="210"/>
    </row>
    <row r="15" spans="1:24" ht="20.100000000000001" customHeight="1">
      <c r="A15" s="138"/>
      <c r="B15" s="397" t="s">
        <v>27</v>
      </c>
      <c r="C15" s="398"/>
      <c r="D15" s="398"/>
      <c r="E15" s="398" t="s">
        <v>26</v>
      </c>
      <c r="F15" s="398"/>
      <c r="G15" s="398"/>
      <c r="H15" s="399">
        <v>1.5</v>
      </c>
      <c r="I15" s="399"/>
      <c r="J15" s="399"/>
      <c r="K15" s="5" t="s">
        <v>28</v>
      </c>
      <c r="L15" s="436">
        <v>3000</v>
      </c>
      <c r="M15" s="422"/>
      <c r="N15" s="422"/>
      <c r="O15" s="422"/>
      <c r="P15" s="422">
        <v>2</v>
      </c>
      <c r="Q15" s="422"/>
      <c r="R15" s="437">
        <f t="shared" ref="R15:R21" si="0">L15*P15:P15</f>
        <v>6000</v>
      </c>
      <c r="S15" s="437"/>
      <c r="T15" s="437"/>
      <c r="U15" s="437"/>
      <c r="V15" s="111"/>
      <c r="W15" s="111"/>
      <c r="X15" s="210"/>
    </row>
    <row r="16" spans="1:24" ht="20.100000000000001" customHeight="1">
      <c r="A16" s="138"/>
      <c r="B16" s="397" t="s">
        <v>27</v>
      </c>
      <c r="C16" s="398"/>
      <c r="D16" s="398"/>
      <c r="E16" s="398" t="s">
        <v>26</v>
      </c>
      <c r="F16" s="398"/>
      <c r="G16" s="398"/>
      <c r="H16" s="399">
        <v>2.5</v>
      </c>
      <c r="I16" s="399"/>
      <c r="J16" s="399"/>
      <c r="K16" s="5" t="s">
        <v>28</v>
      </c>
      <c r="L16" s="436">
        <v>6000</v>
      </c>
      <c r="M16" s="422"/>
      <c r="N16" s="422"/>
      <c r="O16" s="422"/>
      <c r="P16" s="422">
        <v>1</v>
      </c>
      <c r="Q16" s="422"/>
      <c r="R16" s="437">
        <f t="shared" si="0"/>
        <v>6000</v>
      </c>
      <c r="S16" s="437"/>
      <c r="T16" s="437"/>
      <c r="U16" s="437"/>
      <c r="V16" s="111"/>
      <c r="W16" s="111"/>
      <c r="X16" s="210"/>
    </row>
    <row r="17" spans="1:24" ht="20.100000000000001" customHeight="1">
      <c r="A17" s="138"/>
      <c r="B17" s="397" t="s">
        <v>27</v>
      </c>
      <c r="C17" s="398"/>
      <c r="D17" s="398"/>
      <c r="E17" s="398" t="s">
        <v>26</v>
      </c>
      <c r="F17" s="398"/>
      <c r="G17" s="398"/>
      <c r="H17" s="399">
        <v>3.5</v>
      </c>
      <c r="I17" s="399"/>
      <c r="J17" s="399"/>
      <c r="K17" s="5" t="s">
        <v>28</v>
      </c>
      <c r="L17" s="436">
        <v>10000</v>
      </c>
      <c r="M17" s="422"/>
      <c r="N17" s="422"/>
      <c r="O17" s="422"/>
      <c r="P17" s="422">
        <v>1</v>
      </c>
      <c r="Q17" s="422"/>
      <c r="R17" s="437">
        <f t="shared" si="0"/>
        <v>10000</v>
      </c>
      <c r="S17" s="437"/>
      <c r="T17" s="437"/>
      <c r="U17" s="437"/>
      <c r="V17" s="111"/>
      <c r="W17" s="111"/>
      <c r="X17" s="210"/>
    </row>
    <row r="18" spans="1:24" ht="20.100000000000001" customHeight="1">
      <c r="A18" s="138"/>
      <c r="B18" s="397" t="s">
        <v>27</v>
      </c>
      <c r="C18" s="398"/>
      <c r="D18" s="398"/>
      <c r="E18" s="398" t="s">
        <v>26</v>
      </c>
      <c r="F18" s="398"/>
      <c r="G18" s="398"/>
      <c r="H18" s="399">
        <v>4.5</v>
      </c>
      <c r="I18" s="399"/>
      <c r="J18" s="399"/>
      <c r="K18" s="5" t="s">
        <v>28</v>
      </c>
      <c r="L18" s="436">
        <v>11000</v>
      </c>
      <c r="M18" s="422"/>
      <c r="N18" s="422"/>
      <c r="O18" s="422"/>
      <c r="P18" s="422">
        <v>1</v>
      </c>
      <c r="Q18" s="422"/>
      <c r="R18" s="437">
        <f t="shared" si="0"/>
        <v>11000</v>
      </c>
      <c r="S18" s="437"/>
      <c r="T18" s="437"/>
      <c r="U18" s="437"/>
      <c r="V18" s="111"/>
      <c r="W18" s="111"/>
      <c r="X18" s="210"/>
    </row>
    <row r="19" spans="1:24" ht="20.100000000000001" customHeight="1">
      <c r="A19" s="138"/>
      <c r="B19" s="397" t="s">
        <v>27</v>
      </c>
      <c r="C19" s="398"/>
      <c r="D19" s="398"/>
      <c r="E19" s="398" t="s">
        <v>26</v>
      </c>
      <c r="F19" s="398"/>
      <c r="G19" s="398"/>
      <c r="H19" s="399">
        <v>5.5</v>
      </c>
      <c r="I19" s="399"/>
      <c r="J19" s="399"/>
      <c r="K19" s="5" t="s">
        <v>28</v>
      </c>
      <c r="L19" s="436">
        <v>12000</v>
      </c>
      <c r="M19" s="422"/>
      <c r="N19" s="422"/>
      <c r="O19" s="422"/>
      <c r="P19" s="422">
        <v>1</v>
      </c>
      <c r="Q19" s="422"/>
      <c r="R19" s="437">
        <f t="shared" si="0"/>
        <v>12000</v>
      </c>
      <c r="S19" s="437"/>
      <c r="T19" s="437"/>
      <c r="U19" s="437"/>
      <c r="V19" s="111"/>
      <c r="W19" s="111"/>
      <c r="X19" s="210"/>
    </row>
    <row r="20" spans="1:24" ht="20.100000000000001" customHeight="1">
      <c r="A20" s="138"/>
      <c r="B20" s="397" t="s">
        <v>27</v>
      </c>
      <c r="C20" s="398"/>
      <c r="D20" s="398"/>
      <c r="E20" s="398" t="s">
        <v>26</v>
      </c>
      <c r="F20" s="398"/>
      <c r="G20" s="398"/>
      <c r="H20" s="399">
        <v>6.5</v>
      </c>
      <c r="I20" s="399"/>
      <c r="J20" s="399"/>
      <c r="K20" s="5" t="s">
        <v>28</v>
      </c>
      <c r="L20" s="436">
        <v>15000</v>
      </c>
      <c r="M20" s="422"/>
      <c r="N20" s="422"/>
      <c r="O20" s="422"/>
      <c r="P20" s="422">
        <v>2</v>
      </c>
      <c r="Q20" s="422"/>
      <c r="R20" s="437">
        <f t="shared" si="0"/>
        <v>30000</v>
      </c>
      <c r="S20" s="437"/>
      <c r="T20" s="437"/>
      <c r="U20" s="437"/>
      <c r="V20" s="111"/>
      <c r="W20" s="111"/>
      <c r="X20" s="210"/>
    </row>
    <row r="21" spans="1:24" ht="20.100000000000001" customHeight="1">
      <c r="A21" s="138"/>
      <c r="B21" s="397" t="s">
        <v>27</v>
      </c>
      <c r="C21" s="398"/>
      <c r="D21" s="398"/>
      <c r="E21" s="398" t="s">
        <v>26</v>
      </c>
      <c r="F21" s="398"/>
      <c r="G21" s="398"/>
      <c r="H21" s="399">
        <v>7.5</v>
      </c>
      <c r="I21" s="399"/>
      <c r="J21" s="399"/>
      <c r="K21" s="5" t="s">
        <v>28</v>
      </c>
      <c r="L21" s="436">
        <v>17000</v>
      </c>
      <c r="M21" s="422"/>
      <c r="N21" s="422"/>
      <c r="O21" s="422"/>
      <c r="P21" s="422">
        <v>2</v>
      </c>
      <c r="Q21" s="422"/>
      <c r="R21" s="437">
        <f t="shared" si="0"/>
        <v>34000</v>
      </c>
      <c r="S21" s="437"/>
      <c r="T21" s="437"/>
      <c r="U21" s="437"/>
      <c r="V21" s="111"/>
      <c r="W21" s="111"/>
      <c r="X21" s="210"/>
    </row>
    <row r="22" spans="1:24" ht="20.100000000000001" customHeight="1">
      <c r="A22" s="138"/>
      <c r="B22" s="397" t="s">
        <v>27</v>
      </c>
      <c r="C22" s="398"/>
      <c r="D22" s="398"/>
      <c r="E22" s="398" t="s">
        <v>26</v>
      </c>
      <c r="F22" s="398"/>
      <c r="G22" s="398"/>
      <c r="H22" s="399">
        <v>8.5</v>
      </c>
      <c r="I22" s="399"/>
      <c r="J22" s="399"/>
      <c r="K22" s="5" t="s">
        <v>28</v>
      </c>
      <c r="L22" s="436"/>
      <c r="M22" s="422"/>
      <c r="N22" s="422"/>
      <c r="O22" s="422"/>
      <c r="P22" s="422"/>
      <c r="Q22" s="422"/>
      <c r="R22" s="437">
        <f t="shared" ref="R22" si="1">L22*P22:P22</f>
        <v>0</v>
      </c>
      <c r="S22" s="437"/>
      <c r="T22" s="437"/>
      <c r="U22" s="437"/>
      <c r="V22" s="111"/>
      <c r="W22" s="111"/>
      <c r="X22" s="210"/>
    </row>
    <row r="23" spans="1:24" ht="20.100000000000001" customHeight="1" thickBot="1">
      <c r="A23" s="138"/>
      <c r="B23" s="433"/>
      <c r="C23" s="434"/>
      <c r="D23" s="434"/>
      <c r="E23" s="434"/>
      <c r="F23" s="434"/>
      <c r="G23" s="434"/>
      <c r="H23" s="435"/>
      <c r="I23" s="435"/>
      <c r="J23" s="435"/>
      <c r="K23" s="5" t="s">
        <v>28</v>
      </c>
      <c r="L23" s="420"/>
      <c r="M23" s="420"/>
      <c r="N23" s="420"/>
      <c r="O23" s="420"/>
      <c r="P23" s="420"/>
      <c r="Q23" s="420"/>
      <c r="R23" s="406"/>
      <c r="S23" s="406"/>
      <c r="T23" s="406"/>
      <c r="U23" s="406"/>
      <c r="V23" s="129"/>
      <c r="W23" s="129"/>
      <c r="X23" s="421"/>
    </row>
    <row r="24" spans="1:24" ht="24.95" customHeight="1" thickTop="1">
      <c r="A24" s="138"/>
      <c r="B24" s="248" t="s">
        <v>29</v>
      </c>
      <c r="C24" s="249"/>
      <c r="D24" s="249"/>
      <c r="E24" s="249"/>
      <c r="F24" s="249"/>
      <c r="G24" s="249"/>
      <c r="H24" s="249"/>
      <c r="I24" s="249"/>
      <c r="J24" s="249"/>
      <c r="K24" s="249"/>
      <c r="L24" s="249"/>
      <c r="M24" s="249"/>
      <c r="N24" s="249"/>
      <c r="O24" s="250"/>
      <c r="P24" s="443">
        <f>SUM(P14:Q23)</f>
        <v>11</v>
      </c>
      <c r="Q24" s="444"/>
      <c r="R24" s="431" t="s">
        <v>11</v>
      </c>
      <c r="S24" s="423">
        <f>SUM(R14:U23)</f>
        <v>110000</v>
      </c>
      <c r="T24" s="423"/>
      <c r="U24" s="424"/>
      <c r="V24" s="218"/>
      <c r="W24" s="218"/>
      <c r="X24" s="219"/>
    </row>
    <row r="25" spans="1:24" ht="24.95" customHeight="1" thickBot="1">
      <c r="A25" s="139"/>
      <c r="B25" s="251"/>
      <c r="C25" s="252"/>
      <c r="D25" s="252"/>
      <c r="E25" s="252"/>
      <c r="F25" s="252"/>
      <c r="G25" s="252"/>
      <c r="H25" s="252"/>
      <c r="I25" s="252"/>
      <c r="J25" s="252"/>
      <c r="K25" s="252"/>
      <c r="L25" s="252"/>
      <c r="M25" s="252"/>
      <c r="N25" s="252"/>
      <c r="O25" s="253"/>
      <c r="P25" s="445"/>
      <c r="Q25" s="446"/>
      <c r="R25" s="432"/>
      <c r="S25" s="425"/>
      <c r="T25" s="425"/>
      <c r="U25" s="426"/>
      <c r="V25" s="220"/>
      <c r="W25" s="220"/>
      <c r="X25" s="221"/>
    </row>
    <row r="26" spans="1:24" ht="24.95" customHeight="1" thickBot="1"/>
    <row r="27" spans="1:24" ht="24.95" customHeight="1">
      <c r="A27" s="180" t="s">
        <v>12</v>
      </c>
      <c r="B27" s="118" t="s">
        <v>13</v>
      </c>
      <c r="C27" s="118"/>
      <c r="D27" s="118"/>
      <c r="E27" s="118"/>
      <c r="F27" s="118"/>
      <c r="G27" s="118"/>
      <c r="H27" s="118"/>
      <c r="I27" s="118"/>
      <c r="J27" s="118"/>
      <c r="K27" s="118"/>
      <c r="L27" s="118"/>
      <c r="M27" s="118"/>
      <c r="N27" s="118"/>
      <c r="O27" s="118"/>
      <c r="P27" s="118"/>
      <c r="Q27" s="118"/>
      <c r="R27" s="118" t="s">
        <v>7</v>
      </c>
      <c r="S27" s="118"/>
      <c r="T27" s="118"/>
      <c r="U27" s="118"/>
      <c r="V27" s="118" t="s">
        <v>8</v>
      </c>
      <c r="W27" s="118"/>
      <c r="X27" s="183"/>
    </row>
    <row r="28" spans="1:24" ht="20.100000000000001" customHeight="1">
      <c r="A28" s="181"/>
      <c r="B28" s="211" t="s">
        <v>14</v>
      </c>
      <c r="C28" s="211"/>
      <c r="D28" s="211"/>
      <c r="E28" s="211"/>
      <c r="F28" s="211"/>
      <c r="G28" s="211"/>
      <c r="H28" s="211"/>
      <c r="I28" s="211"/>
      <c r="J28" s="211"/>
      <c r="K28" s="211"/>
      <c r="L28" s="211"/>
      <c r="M28" s="211"/>
      <c r="N28" s="211"/>
      <c r="O28" s="211"/>
      <c r="P28" s="211"/>
      <c r="Q28" s="211"/>
      <c r="R28" s="404">
        <v>4000</v>
      </c>
      <c r="S28" s="404"/>
      <c r="T28" s="404"/>
      <c r="U28" s="404"/>
      <c r="V28" s="111"/>
      <c r="W28" s="111"/>
      <c r="X28" s="210"/>
    </row>
    <row r="29" spans="1:24" ht="20.100000000000001" customHeight="1">
      <c r="A29" s="181"/>
      <c r="B29" s="211"/>
      <c r="C29" s="211"/>
      <c r="D29" s="211"/>
      <c r="E29" s="211"/>
      <c r="F29" s="211"/>
      <c r="G29" s="211"/>
      <c r="H29" s="211"/>
      <c r="I29" s="211"/>
      <c r="J29" s="211"/>
      <c r="K29" s="211"/>
      <c r="L29" s="211"/>
      <c r="M29" s="211"/>
      <c r="N29" s="211"/>
      <c r="O29" s="211"/>
      <c r="P29" s="211"/>
      <c r="Q29" s="211"/>
      <c r="R29" s="404"/>
      <c r="S29" s="404"/>
      <c r="T29" s="404"/>
      <c r="U29" s="404"/>
      <c r="V29" s="111"/>
      <c r="W29" s="111"/>
      <c r="X29" s="210"/>
    </row>
    <row r="30" spans="1:24" ht="20.100000000000001" customHeight="1" thickBot="1">
      <c r="A30" s="181"/>
      <c r="B30" s="405"/>
      <c r="C30" s="405"/>
      <c r="D30" s="405"/>
      <c r="E30" s="405"/>
      <c r="F30" s="405"/>
      <c r="G30" s="405"/>
      <c r="H30" s="405"/>
      <c r="I30" s="405"/>
      <c r="J30" s="405"/>
      <c r="K30" s="405"/>
      <c r="L30" s="405"/>
      <c r="M30" s="405"/>
      <c r="N30" s="405"/>
      <c r="O30" s="405"/>
      <c r="P30" s="405"/>
      <c r="Q30" s="405"/>
      <c r="R30" s="406"/>
      <c r="S30" s="406"/>
      <c r="T30" s="406"/>
      <c r="U30" s="406"/>
      <c r="V30" s="129"/>
      <c r="W30" s="129"/>
      <c r="X30" s="421"/>
    </row>
    <row r="31" spans="1:24" ht="24.95" customHeight="1" thickTop="1">
      <c r="A31" s="181"/>
      <c r="B31" s="203" t="s">
        <v>15</v>
      </c>
      <c r="C31" s="203"/>
      <c r="D31" s="203"/>
      <c r="E31" s="203"/>
      <c r="F31" s="203"/>
      <c r="G31" s="203"/>
      <c r="H31" s="203"/>
      <c r="I31" s="203"/>
      <c r="J31" s="203"/>
      <c r="K31" s="203"/>
      <c r="L31" s="203"/>
      <c r="M31" s="203"/>
      <c r="N31" s="203"/>
      <c r="O31" s="203"/>
      <c r="P31" s="203"/>
      <c r="Q31" s="203"/>
      <c r="R31" s="163" t="s">
        <v>20</v>
      </c>
      <c r="S31" s="423">
        <f>SUM(R28:U30)</f>
        <v>4000</v>
      </c>
      <c r="T31" s="423"/>
      <c r="U31" s="424"/>
      <c r="V31" s="203"/>
      <c r="W31" s="203"/>
      <c r="X31" s="204"/>
    </row>
    <row r="32" spans="1:24" ht="24.95" customHeight="1" thickBot="1">
      <c r="A32" s="182"/>
      <c r="B32" s="120"/>
      <c r="C32" s="120"/>
      <c r="D32" s="120"/>
      <c r="E32" s="120"/>
      <c r="F32" s="120"/>
      <c r="G32" s="120"/>
      <c r="H32" s="120"/>
      <c r="I32" s="120"/>
      <c r="J32" s="120"/>
      <c r="K32" s="120"/>
      <c r="L32" s="120"/>
      <c r="M32" s="120"/>
      <c r="N32" s="120"/>
      <c r="O32" s="120"/>
      <c r="P32" s="120"/>
      <c r="Q32" s="120"/>
      <c r="R32" s="101"/>
      <c r="S32" s="425"/>
      <c r="T32" s="425"/>
      <c r="U32" s="426"/>
      <c r="V32" s="120"/>
      <c r="W32" s="120"/>
      <c r="X32" s="205"/>
    </row>
    <row r="33" spans="11:24" ht="20.100000000000001" customHeight="1" thickBot="1"/>
    <row r="34" spans="11:24" ht="24.95" customHeight="1">
      <c r="K34" s="168" t="s">
        <v>16</v>
      </c>
      <c r="L34" s="169"/>
      <c r="M34" s="169"/>
      <c r="N34" s="169"/>
      <c r="O34" s="169"/>
      <c r="P34" s="169"/>
      <c r="Q34" s="170"/>
      <c r="R34" s="427">
        <f>S24-S31</f>
        <v>106000</v>
      </c>
      <c r="S34" s="428"/>
      <c r="T34" s="428"/>
      <c r="U34" s="428"/>
      <c r="V34" s="428"/>
      <c r="W34" s="428"/>
      <c r="X34" s="195" t="s">
        <v>17</v>
      </c>
    </row>
    <row r="35" spans="11:24" ht="24.95" customHeight="1" thickBot="1">
      <c r="K35" s="190"/>
      <c r="L35" s="191"/>
      <c r="M35" s="191"/>
      <c r="N35" s="191"/>
      <c r="O35" s="191"/>
      <c r="P35" s="191"/>
      <c r="Q35" s="102"/>
      <c r="R35" s="429"/>
      <c r="S35" s="430"/>
      <c r="T35" s="430"/>
      <c r="U35" s="430"/>
      <c r="V35" s="430"/>
      <c r="W35" s="430"/>
      <c r="X35" s="196"/>
    </row>
    <row r="36" spans="11:24" ht="24.95" customHeight="1"/>
    <row r="37" spans="11:24" ht="20.100000000000001" customHeight="1">
      <c r="R37" s="422">
        <v>1</v>
      </c>
      <c r="S37" s="422"/>
      <c r="T37" s="111" t="s">
        <v>18</v>
      </c>
      <c r="U37" s="111"/>
      <c r="V37" s="422">
        <v>1</v>
      </c>
      <c r="W37" s="422"/>
      <c r="X37" s="6" t="s">
        <v>19</v>
      </c>
    </row>
    <row r="38" spans="11:24" ht="20.100000000000001" customHeight="1"/>
    <row r="39" spans="11:24" ht="20.100000000000001" customHeight="1"/>
    <row r="40" spans="11:24" ht="20.100000000000001" customHeight="1"/>
    <row r="41" spans="11:24" ht="20.100000000000001" customHeight="1"/>
    <row r="42" spans="11:24" ht="20.100000000000001" customHeight="1"/>
    <row r="43" spans="11:24" ht="20.100000000000001" customHeight="1"/>
    <row r="44" spans="11:24" ht="20.100000000000001" customHeight="1"/>
    <row r="45" spans="11:24" ht="20.100000000000001" customHeight="1"/>
    <row r="46" spans="11:24" ht="20.100000000000001" customHeight="1"/>
    <row r="47" spans="11:24" ht="20.100000000000001" customHeight="1"/>
    <row r="48" spans="11:24" ht="20.100000000000001" customHeight="1"/>
    <row r="49" ht="20.100000000000001" customHeight="1"/>
    <row r="50" ht="20.100000000000001" customHeight="1"/>
    <row r="51" ht="20.100000000000001" customHeight="1"/>
    <row r="52" ht="20.100000000000001" customHeight="1"/>
  </sheetData>
  <mergeCells count="126">
    <mergeCell ref="A2:X2"/>
    <mergeCell ref="W5:X5"/>
    <mergeCell ref="Q7:X7"/>
    <mergeCell ref="H7:H8"/>
    <mergeCell ref="V14:X14"/>
    <mergeCell ref="L15:O15"/>
    <mergeCell ref="P15:Q15"/>
    <mergeCell ref="R15:U15"/>
    <mergeCell ref="V15:X15"/>
    <mergeCell ref="A12:A25"/>
    <mergeCell ref="B12:K13"/>
    <mergeCell ref="L12:O13"/>
    <mergeCell ref="P12:Q13"/>
    <mergeCell ref="R12:U13"/>
    <mergeCell ref="V12:X13"/>
    <mergeCell ref="L14:O14"/>
    <mergeCell ref="P14:Q14"/>
    <mergeCell ref="R14:U14"/>
    <mergeCell ref="L16:O16"/>
    <mergeCell ref="P16:Q16"/>
    <mergeCell ref="B24:O25"/>
    <mergeCell ref="P24:Q25"/>
    <mergeCell ref="L19:O19"/>
    <mergeCell ref="P19:Q19"/>
    <mergeCell ref="R19:U19"/>
    <mergeCell ref="V19:X19"/>
    <mergeCell ref="L20:O20"/>
    <mergeCell ref="P20:Q20"/>
    <mergeCell ref="R20:U20"/>
    <mergeCell ref="V20:X20"/>
    <mergeCell ref="R16:U16"/>
    <mergeCell ref="V16:X16"/>
    <mergeCell ref="L17:O17"/>
    <mergeCell ref="P17:Q17"/>
    <mergeCell ref="R17:U17"/>
    <mergeCell ref="V17:X17"/>
    <mergeCell ref="L18:O18"/>
    <mergeCell ref="P18:Q18"/>
    <mergeCell ref="R18:U18"/>
    <mergeCell ref="V18:X18"/>
    <mergeCell ref="L21:O21"/>
    <mergeCell ref="P21:Q21"/>
    <mergeCell ref="R21:U21"/>
    <mergeCell ref="V21:X21"/>
    <mergeCell ref="L22:O22"/>
    <mergeCell ref="P22:Q22"/>
    <mergeCell ref="R22:U22"/>
    <mergeCell ref="V22:X22"/>
    <mergeCell ref="B21:D21"/>
    <mergeCell ref="B22:D22"/>
    <mergeCell ref="E21:G21"/>
    <mergeCell ref="E22:G22"/>
    <mergeCell ref="H21:J21"/>
    <mergeCell ref="H22:J22"/>
    <mergeCell ref="V23:X23"/>
    <mergeCell ref="A27:A32"/>
    <mergeCell ref="B27:Q27"/>
    <mergeCell ref="R27:U27"/>
    <mergeCell ref="V27:X27"/>
    <mergeCell ref="B28:Q28"/>
    <mergeCell ref="R28:U28"/>
    <mergeCell ref="R37:S37"/>
    <mergeCell ref="T37:U37"/>
    <mergeCell ref="V37:W37"/>
    <mergeCell ref="S31:U32"/>
    <mergeCell ref="V31:X32"/>
    <mergeCell ref="K34:Q35"/>
    <mergeCell ref="R34:W35"/>
    <mergeCell ref="X34:X35"/>
    <mergeCell ref="V28:X28"/>
    <mergeCell ref="V29:X29"/>
    <mergeCell ref="V30:X30"/>
    <mergeCell ref="R24:R25"/>
    <mergeCell ref="S24:U25"/>
    <mergeCell ref="V24:X25"/>
    <mergeCell ref="B23:D23"/>
    <mergeCell ref="E23:G23"/>
    <mergeCell ref="H23:J23"/>
    <mergeCell ref="A9:C10"/>
    <mergeCell ref="M7:M8"/>
    <mergeCell ref="L7:L8"/>
    <mergeCell ref="K7:K8"/>
    <mergeCell ref="J7:J8"/>
    <mergeCell ref="I7:I8"/>
    <mergeCell ref="B31:Q32"/>
    <mergeCell ref="R31:R32"/>
    <mergeCell ref="B29:Q29"/>
    <mergeCell ref="R29:U29"/>
    <mergeCell ref="B30:Q30"/>
    <mergeCell ref="R30:U30"/>
    <mergeCell ref="Q8:X8"/>
    <mergeCell ref="Q10:W10"/>
    <mergeCell ref="Q9:X9"/>
    <mergeCell ref="G7:G8"/>
    <mergeCell ref="F7:F8"/>
    <mergeCell ref="E7:E8"/>
    <mergeCell ref="D7:D8"/>
    <mergeCell ref="D9:M10"/>
    <mergeCell ref="N7:P10"/>
    <mergeCell ref="L23:O23"/>
    <mergeCell ref="P23:Q23"/>
    <mergeCell ref="R23:U23"/>
    <mergeCell ref="R5:S5"/>
    <mergeCell ref="A3:X3"/>
    <mergeCell ref="B14:D14"/>
    <mergeCell ref="B15:D15"/>
    <mergeCell ref="B16:D16"/>
    <mergeCell ref="B17:D17"/>
    <mergeCell ref="B18:D18"/>
    <mergeCell ref="B19:D19"/>
    <mergeCell ref="B20:D20"/>
    <mergeCell ref="E14:G14"/>
    <mergeCell ref="E15:G15"/>
    <mergeCell ref="E16:G16"/>
    <mergeCell ref="E17:G17"/>
    <mergeCell ref="E18:G18"/>
    <mergeCell ref="E19:G19"/>
    <mergeCell ref="E20:G20"/>
    <mergeCell ref="H14:J14"/>
    <mergeCell ref="H15:J15"/>
    <mergeCell ref="H16:J16"/>
    <mergeCell ref="H17:J17"/>
    <mergeCell ref="H18:J18"/>
    <mergeCell ref="H19:J19"/>
    <mergeCell ref="H20:J20"/>
    <mergeCell ref="A7:C8"/>
  </mergeCells>
  <phoneticPr fontId="2"/>
  <dataValidations count="3">
    <dataValidation type="list" allowBlank="1" showInputMessage="1" showErrorMessage="1" sqref="A3:X3" xr:uid="{563CE43E-3698-4A5E-91E7-72F9AD6A0BDC}">
      <formula1>$AA$1:$AA$5</formula1>
    </dataValidation>
    <dataValidation type="list" allowBlank="1" showInputMessage="1" showErrorMessage="1" sqref="B14:D23" xr:uid="{17B10D60-8A80-40A8-AFC8-95012866BA96}">
      <formula1>$AB$1:$AB$2</formula1>
    </dataValidation>
    <dataValidation type="list" allowBlank="1" showInputMessage="1" showErrorMessage="1" sqref="E14:G22" xr:uid="{C895BC8F-D483-47C0-A7D2-7551A14C18C9}">
      <formula1>$AA:$AA</formula1>
    </dataValidation>
  </dataValidations>
  <printOptions horizontalCentered="1"/>
  <pageMargins left="0.59055118110236227" right="0.59055118110236227" top="0.78740157480314965" bottom="0.78740157480314965" header="0.31496062992125984" footer="0.31496062992125984"/>
  <pageSetup paperSize="9" orientation="portrait" cellComments="asDisplayed"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91FB5-692D-4A95-9FB1-5D268C95BE23}">
  <sheetPr>
    <tabColor rgb="FFFF0000"/>
  </sheetPr>
  <dimension ref="A1:AC50"/>
  <sheetViews>
    <sheetView view="pageBreakPreview" zoomScale="85" zoomScaleNormal="100" zoomScaleSheetLayoutView="85" workbookViewId="0">
      <selection activeCell="O40" sqref="M13:P40"/>
    </sheetView>
  </sheetViews>
  <sheetFormatPr defaultColWidth="9" defaultRowHeight="15"/>
  <cols>
    <col min="1" max="12" width="3.625" style="1" customWidth="1"/>
    <col min="13" max="15" width="3.625" style="16" customWidth="1"/>
    <col min="16" max="25" width="3.625" style="1" customWidth="1"/>
    <col min="26" max="16384" width="9" style="1"/>
  </cols>
  <sheetData>
    <row r="1" spans="1:26" ht="15.75" thickBot="1">
      <c r="A1" s="276" t="s">
        <v>53</v>
      </c>
      <c r="B1" s="276"/>
      <c r="C1" s="276"/>
      <c r="D1" s="276"/>
      <c r="E1" s="276"/>
      <c r="F1" s="276"/>
      <c r="G1" s="276"/>
      <c r="H1" s="276"/>
      <c r="I1" s="276"/>
      <c r="J1" s="276"/>
      <c r="K1" s="276"/>
      <c r="L1" s="276"/>
      <c r="M1" s="276"/>
      <c r="N1" s="276"/>
      <c r="O1" s="276"/>
      <c r="P1" s="276"/>
    </row>
    <row r="2" spans="1:26" s="26" customFormat="1" ht="20.100000000000001" customHeight="1" thickBot="1">
      <c r="A2" s="276"/>
      <c r="B2" s="276"/>
      <c r="C2" s="276"/>
      <c r="D2" s="276"/>
      <c r="E2" s="276"/>
      <c r="F2" s="276"/>
      <c r="G2" s="276"/>
      <c r="H2" s="276"/>
      <c r="I2" s="276"/>
      <c r="J2" s="276"/>
      <c r="K2" s="276"/>
      <c r="L2" s="276"/>
      <c r="M2" s="276"/>
      <c r="N2" s="276"/>
      <c r="O2" s="276"/>
      <c r="P2" s="276"/>
      <c r="Q2" s="10" t="s">
        <v>25</v>
      </c>
      <c r="R2" s="9"/>
      <c r="S2" s="11">
        <v>5</v>
      </c>
      <c r="T2" s="13" t="s">
        <v>0</v>
      </c>
      <c r="U2" s="12">
        <v>4</v>
      </c>
      <c r="V2" s="222" t="s">
        <v>5</v>
      </c>
      <c r="W2" s="223"/>
    </row>
    <row r="3" spans="1:26" ht="5.0999999999999996" customHeight="1" thickBot="1">
      <c r="A3" s="14"/>
      <c r="B3" s="14"/>
      <c r="C3" s="14"/>
      <c r="D3" s="14"/>
      <c r="E3" s="14"/>
      <c r="F3" s="14"/>
      <c r="G3" s="14"/>
      <c r="H3" s="14"/>
      <c r="I3" s="14"/>
      <c r="J3" s="14"/>
      <c r="K3" s="14"/>
      <c r="L3" s="14"/>
      <c r="M3" s="25"/>
      <c r="N3" s="25"/>
      <c r="O3" s="25"/>
      <c r="P3" s="14"/>
      <c r="Q3" s="14"/>
      <c r="R3" s="14"/>
      <c r="S3" s="15"/>
      <c r="T3" s="15"/>
      <c r="U3" s="14"/>
      <c r="V3" s="14"/>
      <c r="W3" s="15"/>
      <c r="X3" s="15"/>
    </row>
    <row r="4" spans="1:26" ht="15" customHeight="1">
      <c r="A4" s="168" t="s">
        <v>1</v>
      </c>
      <c r="B4" s="169"/>
      <c r="C4" s="170"/>
      <c r="D4" s="447" t="s">
        <v>103</v>
      </c>
      <c r="E4" s="449" t="s">
        <v>102</v>
      </c>
      <c r="F4" s="449" t="s">
        <v>101</v>
      </c>
      <c r="G4" s="449" t="s">
        <v>100</v>
      </c>
      <c r="H4" s="449" t="s">
        <v>99</v>
      </c>
      <c r="I4" s="449" t="s">
        <v>98</v>
      </c>
      <c r="J4" s="449" t="s">
        <v>97</v>
      </c>
      <c r="K4" s="449" t="s">
        <v>96</v>
      </c>
      <c r="L4" s="449" t="s">
        <v>95</v>
      </c>
      <c r="M4" s="462" t="s">
        <v>94</v>
      </c>
      <c r="N4" s="285" t="s">
        <v>2</v>
      </c>
      <c r="O4" s="231"/>
      <c r="P4" s="286"/>
      <c r="Q4" s="451" t="s">
        <v>93</v>
      </c>
      <c r="R4" s="452"/>
      <c r="S4" s="452"/>
      <c r="T4" s="452"/>
      <c r="U4" s="452"/>
      <c r="V4" s="452"/>
      <c r="W4" s="452"/>
      <c r="X4" s="453"/>
    </row>
    <row r="5" spans="1:26" ht="15" customHeight="1">
      <c r="A5" s="171"/>
      <c r="B5" s="144"/>
      <c r="C5" s="145"/>
      <c r="D5" s="448"/>
      <c r="E5" s="450"/>
      <c r="F5" s="450"/>
      <c r="G5" s="450"/>
      <c r="H5" s="450"/>
      <c r="I5" s="450"/>
      <c r="J5" s="450"/>
      <c r="K5" s="450"/>
      <c r="L5" s="450"/>
      <c r="M5" s="463"/>
      <c r="N5" s="287"/>
      <c r="O5" s="232"/>
      <c r="P5" s="288"/>
      <c r="Q5" s="454" t="s">
        <v>92</v>
      </c>
      <c r="R5" s="455"/>
      <c r="S5" s="455"/>
      <c r="T5" s="455"/>
      <c r="U5" s="455"/>
      <c r="V5" s="455"/>
      <c r="W5" s="455"/>
      <c r="X5" s="456"/>
    </row>
    <row r="6" spans="1:26" ht="15" customHeight="1">
      <c r="A6" s="237" t="s">
        <v>3</v>
      </c>
      <c r="B6" s="238"/>
      <c r="C6" s="238"/>
      <c r="D6" s="457" t="s">
        <v>91</v>
      </c>
      <c r="E6" s="458"/>
      <c r="F6" s="458"/>
      <c r="G6" s="458"/>
      <c r="H6" s="458"/>
      <c r="I6" s="458"/>
      <c r="J6" s="458"/>
      <c r="K6" s="458"/>
      <c r="L6" s="458"/>
      <c r="M6" s="458"/>
      <c r="N6" s="287"/>
      <c r="O6" s="232"/>
      <c r="P6" s="288"/>
      <c r="Q6" s="454" t="s">
        <v>90</v>
      </c>
      <c r="R6" s="455"/>
      <c r="S6" s="455"/>
      <c r="T6" s="455"/>
      <c r="U6" s="455"/>
      <c r="V6" s="455"/>
      <c r="W6" s="455"/>
      <c r="X6" s="456"/>
    </row>
    <row r="7" spans="1:26" ht="15" customHeight="1">
      <c r="A7" s="277"/>
      <c r="B7" s="278"/>
      <c r="C7" s="278"/>
      <c r="D7" s="454"/>
      <c r="E7" s="455"/>
      <c r="F7" s="455"/>
      <c r="G7" s="455"/>
      <c r="H7" s="455"/>
      <c r="I7" s="455"/>
      <c r="J7" s="455"/>
      <c r="K7" s="455"/>
      <c r="L7" s="455"/>
      <c r="M7" s="455"/>
      <c r="N7" s="289"/>
      <c r="O7" s="290"/>
      <c r="P7" s="291"/>
      <c r="Q7" s="459" t="s">
        <v>89</v>
      </c>
      <c r="R7" s="460"/>
      <c r="S7" s="460"/>
      <c r="T7" s="460"/>
      <c r="U7" s="460"/>
      <c r="V7" s="460"/>
      <c r="W7" s="460"/>
      <c r="X7" s="461"/>
      <c r="Z7" s="28" t="s">
        <v>88</v>
      </c>
    </row>
    <row r="8" spans="1:26" ht="15" customHeight="1">
      <c r="A8" s="314" t="s">
        <v>52</v>
      </c>
      <c r="B8" s="129"/>
      <c r="C8" s="129"/>
      <c r="D8" s="464">
        <v>4000</v>
      </c>
      <c r="E8" s="464"/>
      <c r="F8" s="464"/>
      <c r="G8" s="464"/>
      <c r="H8" s="464"/>
      <c r="I8" s="464"/>
      <c r="J8" s="464"/>
      <c r="K8" s="465"/>
      <c r="L8" s="113" t="s">
        <v>51</v>
      </c>
      <c r="M8" s="111"/>
      <c r="N8" s="111" t="s">
        <v>50</v>
      </c>
      <c r="O8" s="111"/>
      <c r="P8" s="111"/>
      <c r="Q8" s="468">
        <v>50</v>
      </c>
      <c r="R8" s="468"/>
      <c r="S8" s="468"/>
      <c r="T8" s="468"/>
      <c r="U8" s="469"/>
      <c r="V8" s="113" t="s">
        <v>49</v>
      </c>
      <c r="W8" s="111"/>
      <c r="X8" s="210"/>
    </row>
    <row r="9" spans="1:26" ht="15" customHeight="1" thickBot="1">
      <c r="A9" s="297" t="s">
        <v>48</v>
      </c>
      <c r="B9" s="298"/>
      <c r="C9" s="298"/>
      <c r="D9" s="466"/>
      <c r="E9" s="466"/>
      <c r="F9" s="466"/>
      <c r="G9" s="466"/>
      <c r="H9" s="466"/>
      <c r="I9" s="466"/>
      <c r="J9" s="466"/>
      <c r="K9" s="467"/>
      <c r="L9" s="296"/>
      <c r="M9" s="120"/>
      <c r="N9" s="120"/>
      <c r="O9" s="120"/>
      <c r="P9" s="120"/>
      <c r="Q9" s="470"/>
      <c r="R9" s="470"/>
      <c r="S9" s="470"/>
      <c r="T9" s="470"/>
      <c r="U9" s="471"/>
      <c r="V9" s="296"/>
      <c r="W9" s="120"/>
      <c r="X9" s="205"/>
    </row>
    <row r="10" spans="1:26" ht="20.100000000000001" customHeight="1" thickBot="1"/>
    <row r="11" spans="1:26" s="24" customFormat="1" ht="20.100000000000001" customHeight="1">
      <c r="A11" s="303" t="s">
        <v>47</v>
      </c>
      <c r="B11" s="305" t="s">
        <v>46</v>
      </c>
      <c r="C11" s="294" t="s">
        <v>45</v>
      </c>
      <c r="D11" s="292"/>
      <c r="E11" s="292"/>
      <c r="F11" s="292"/>
      <c r="G11" s="293"/>
      <c r="H11" s="307" t="s">
        <v>44</v>
      </c>
      <c r="I11" s="307"/>
      <c r="J11" s="307"/>
      <c r="K11" s="307"/>
      <c r="L11" s="307"/>
      <c r="M11" s="308" t="s">
        <v>43</v>
      </c>
      <c r="N11" s="308"/>
      <c r="O11" s="308"/>
      <c r="P11" s="309"/>
      <c r="Q11" s="310" t="s">
        <v>42</v>
      </c>
      <c r="R11" s="311"/>
      <c r="S11" s="292" t="s">
        <v>40</v>
      </c>
      <c r="T11" s="293"/>
      <c r="U11" s="294" t="s">
        <v>41</v>
      </c>
      <c r="V11" s="293"/>
      <c r="W11" s="294" t="s">
        <v>40</v>
      </c>
      <c r="X11" s="299"/>
    </row>
    <row r="12" spans="1:26" s="24" customFormat="1" ht="20.100000000000001" customHeight="1" thickBot="1">
      <c r="A12" s="304"/>
      <c r="B12" s="306"/>
      <c r="C12" s="295" t="s">
        <v>39</v>
      </c>
      <c r="D12" s="295"/>
      <c r="E12" s="295"/>
      <c r="F12" s="295"/>
      <c r="G12" s="295"/>
      <c r="H12" s="300" t="s">
        <v>38</v>
      </c>
      <c r="I12" s="300"/>
      <c r="J12" s="300"/>
      <c r="K12" s="300"/>
      <c r="L12" s="300"/>
      <c r="M12" s="301" t="s">
        <v>37</v>
      </c>
      <c r="N12" s="301"/>
      <c r="O12" s="301" t="s">
        <v>36</v>
      </c>
      <c r="P12" s="302"/>
      <c r="Q12" s="312"/>
      <c r="R12" s="313"/>
      <c r="S12" s="319" t="s">
        <v>35</v>
      </c>
      <c r="T12" s="320"/>
      <c r="U12" s="321" t="s">
        <v>34</v>
      </c>
      <c r="V12" s="320"/>
      <c r="W12" s="321" t="s">
        <v>33</v>
      </c>
      <c r="X12" s="322"/>
    </row>
    <row r="13" spans="1:26" ht="22.5" customHeight="1">
      <c r="A13" s="23">
        <v>1</v>
      </c>
      <c r="B13" s="22" t="s">
        <v>87</v>
      </c>
      <c r="C13" s="485" t="s">
        <v>63</v>
      </c>
      <c r="D13" s="485"/>
      <c r="E13" s="485"/>
      <c r="F13" s="485"/>
      <c r="G13" s="485"/>
      <c r="H13" s="485" t="s">
        <v>62</v>
      </c>
      <c r="I13" s="485"/>
      <c r="J13" s="485"/>
      <c r="K13" s="485"/>
      <c r="L13" s="485"/>
      <c r="M13" s="486">
        <v>0.72916666666666663</v>
      </c>
      <c r="N13" s="486"/>
      <c r="O13" s="486">
        <v>0.79166666666666663</v>
      </c>
      <c r="P13" s="487"/>
      <c r="Q13" s="488">
        <f>IFERROR(IF((HOUR(O13-M13)+_xlfn.IFS(MINUTE(O13-M13)&lt;10,0,MINUTE(O13-M13)&gt;=40,1,AND(MINUTE(O13-M13)&gt;=10,MINUTE(O13-M13)&lt;40),0.5))=0,"",HOUR(O13-M13)+_xlfn.IFS(MINUTE(O13-M13)&lt;10,0,MINUTE(O13-M13)&gt;=40,1,AND(MINUTE(O13-M13)&gt;=10,MINUTE(O13-M13)&lt;40),0.5)),"")</f>
        <v>1.5</v>
      </c>
      <c r="R13" s="489"/>
      <c r="S13" s="490">
        <f>_xlfn.IFS(Q13="","",D$8=0,0,TRUE,Q13*200)</f>
        <v>300</v>
      </c>
      <c r="T13" s="491"/>
      <c r="U13" s="472" t="s">
        <v>55</v>
      </c>
      <c r="V13" s="473"/>
      <c r="W13" s="472" t="s">
        <v>54</v>
      </c>
      <c r="X13" s="474"/>
    </row>
    <row r="14" spans="1:26" ht="22.5" customHeight="1">
      <c r="A14" s="21">
        <v>2</v>
      </c>
      <c r="B14" s="19" t="s">
        <v>86</v>
      </c>
      <c r="C14" s="475" t="s">
        <v>60</v>
      </c>
      <c r="D14" s="475"/>
      <c r="E14" s="475"/>
      <c r="F14" s="475"/>
      <c r="G14" s="475"/>
      <c r="H14" s="475" t="s">
        <v>59</v>
      </c>
      <c r="I14" s="475"/>
      <c r="J14" s="475"/>
      <c r="K14" s="475"/>
      <c r="L14" s="475"/>
      <c r="M14" s="476">
        <v>0.41666666666666669</v>
      </c>
      <c r="N14" s="476"/>
      <c r="O14" s="476">
        <v>0.77083333333333337</v>
      </c>
      <c r="P14" s="477"/>
      <c r="Q14" s="478">
        <f>IFERROR(IF((HOUR(O14-M14)+_xlfn.IFS(MINUTE(O14-M14)&lt;10,0,MINUTE(O14-M14)&gt;=40,1,AND(MINUTE(O14-M14)&gt;=10,MINUTE(O14-M14)&lt;40),0.5))=0,"",HOUR(O14-M14)+_xlfn.IFS(MINUTE(O14-M14)&lt;10,0,MINUTE(O14-M14)&gt;=40,1,AND(MINUTE(O14-M14)&gt;=10,MINUTE(O14-M14)&lt;40),0.5)),"")</f>
        <v>8.5</v>
      </c>
      <c r="R14" s="479"/>
      <c r="S14" s="480">
        <f>_xlfn.IFS(Q14="","",D$8=0,0,TRUE,IF(SUM(S$13:S13)+Q14*200&gt;=4000,4000-SUM(S$13:S13),Q14*200))</f>
        <v>1700</v>
      </c>
      <c r="T14" s="481"/>
      <c r="U14" s="482" t="s">
        <v>55</v>
      </c>
      <c r="V14" s="483"/>
      <c r="W14" s="482" t="s">
        <v>54</v>
      </c>
      <c r="X14" s="484"/>
    </row>
    <row r="15" spans="1:26" ht="22.5" customHeight="1">
      <c r="A15" s="21">
        <v>3</v>
      </c>
      <c r="B15" s="19" t="s">
        <v>70</v>
      </c>
      <c r="C15" s="475" t="s">
        <v>57</v>
      </c>
      <c r="D15" s="475"/>
      <c r="E15" s="475"/>
      <c r="F15" s="475"/>
      <c r="G15" s="475"/>
      <c r="H15" s="475" t="s">
        <v>56</v>
      </c>
      <c r="I15" s="475"/>
      <c r="J15" s="475"/>
      <c r="K15" s="475"/>
      <c r="L15" s="475"/>
      <c r="M15" s="476">
        <v>0.5</v>
      </c>
      <c r="N15" s="476"/>
      <c r="O15" s="476">
        <v>0.71875</v>
      </c>
      <c r="P15" s="477"/>
      <c r="Q15" s="478">
        <f t="shared" ref="Q15:Q40" si="0">IFERROR(IF((HOUR(O15-M15)+_xlfn.IFS(MINUTE(O15-M15)&lt;10,0,MINUTE(O15-M15)&gt;=40,1,AND(MINUTE(O15-M15)&gt;=10,MINUTE(O15-M15)&lt;40),0.5))=0,"",HOUR(O15-M15)+_xlfn.IFS(MINUTE(O15-M15)&lt;10,0,MINUTE(O15-M15)&gt;=40,1,AND(MINUTE(O15-M15)&gt;=10,MINUTE(O15-M15)&lt;40),0.5)),"")</f>
        <v>5.5</v>
      </c>
      <c r="R15" s="479"/>
      <c r="S15" s="480">
        <f>_xlfn.IFS(Q15="","",D$8=0,0,TRUE,IF(SUM(S$13:S14)+Q15*200&gt;=4000,4000-SUM(S$13:S14),Q15*200))</f>
        <v>1100</v>
      </c>
      <c r="T15" s="481"/>
      <c r="U15" s="482" t="s">
        <v>55</v>
      </c>
      <c r="V15" s="483"/>
      <c r="W15" s="482" t="s">
        <v>54</v>
      </c>
      <c r="X15" s="484"/>
    </row>
    <row r="16" spans="1:26" ht="22.5" customHeight="1">
      <c r="A16" s="21">
        <v>4</v>
      </c>
      <c r="B16" s="19" t="s">
        <v>67</v>
      </c>
      <c r="C16" s="475" t="s">
        <v>69</v>
      </c>
      <c r="D16" s="475"/>
      <c r="E16" s="475"/>
      <c r="F16" s="475"/>
      <c r="G16" s="475"/>
      <c r="H16" s="475" t="s">
        <v>68</v>
      </c>
      <c r="I16" s="475"/>
      <c r="J16" s="475"/>
      <c r="K16" s="475"/>
      <c r="L16" s="475"/>
      <c r="M16" s="476">
        <v>0.41666666666666669</v>
      </c>
      <c r="N16" s="476"/>
      <c r="O16" s="476">
        <v>0.67013888888888884</v>
      </c>
      <c r="P16" s="477"/>
      <c r="Q16" s="478">
        <f t="shared" si="0"/>
        <v>6</v>
      </c>
      <c r="R16" s="479"/>
      <c r="S16" s="480">
        <f>_xlfn.IFS(Q16="","",D$8=0,0,TRUE,IF(SUM(S$13:S15)+Q16*200&gt;=4000,4000-SUM(S$13:S15),Q16*200))</f>
        <v>900</v>
      </c>
      <c r="T16" s="481"/>
      <c r="U16" s="482" t="s">
        <v>55</v>
      </c>
      <c r="V16" s="483"/>
      <c r="W16" s="482" t="s">
        <v>54</v>
      </c>
      <c r="X16" s="484"/>
    </row>
    <row r="17" spans="1:24" ht="22.5" customHeight="1">
      <c r="A17" s="21">
        <v>5</v>
      </c>
      <c r="B17" s="19" t="s">
        <v>64</v>
      </c>
      <c r="C17" s="475" t="s">
        <v>81</v>
      </c>
      <c r="D17" s="475"/>
      <c r="E17" s="475"/>
      <c r="F17" s="475"/>
      <c r="G17" s="475"/>
      <c r="H17" s="475" t="s">
        <v>65</v>
      </c>
      <c r="I17" s="475"/>
      <c r="J17" s="475"/>
      <c r="K17" s="475"/>
      <c r="L17" s="475"/>
      <c r="M17" s="476">
        <v>0.45833333333333331</v>
      </c>
      <c r="N17" s="476"/>
      <c r="O17" s="476">
        <v>0.77083333333333337</v>
      </c>
      <c r="P17" s="477"/>
      <c r="Q17" s="478">
        <f t="shared" si="0"/>
        <v>7.5</v>
      </c>
      <c r="R17" s="479"/>
      <c r="S17" s="480">
        <f>_xlfn.IFS(Q17="","",D$8=0,0,TRUE,IF(SUM(S$13:S16)+Q17*200&gt;=4000,4000-SUM(S$13:S16),Q17*200))</f>
        <v>0</v>
      </c>
      <c r="T17" s="481"/>
      <c r="U17" s="482" t="s">
        <v>55</v>
      </c>
      <c r="V17" s="483"/>
      <c r="W17" s="482" t="s">
        <v>54</v>
      </c>
      <c r="X17" s="484"/>
    </row>
    <row r="18" spans="1:24" ht="22.5" customHeight="1">
      <c r="A18" s="21">
        <v>6</v>
      </c>
      <c r="B18" s="19" t="s">
        <v>61</v>
      </c>
      <c r="C18" s="475" t="s">
        <v>85</v>
      </c>
      <c r="D18" s="475"/>
      <c r="E18" s="475"/>
      <c r="F18" s="475"/>
      <c r="G18" s="475"/>
      <c r="H18" s="475" t="s">
        <v>84</v>
      </c>
      <c r="I18" s="475"/>
      <c r="J18" s="475"/>
      <c r="K18" s="475"/>
      <c r="L18" s="475"/>
      <c r="M18" s="476">
        <v>0.35416666666666669</v>
      </c>
      <c r="N18" s="476"/>
      <c r="O18" s="476">
        <v>0.70833333333333337</v>
      </c>
      <c r="P18" s="477"/>
      <c r="Q18" s="478">
        <f t="shared" si="0"/>
        <v>8.5</v>
      </c>
      <c r="R18" s="479"/>
      <c r="S18" s="480">
        <f>_xlfn.IFS(Q18="","",D$8=0,0,TRUE,IF(SUM(S$13:S17)+Q18*200&gt;=4000,4000-SUM(S$13:S17),Q18*200))</f>
        <v>0</v>
      </c>
      <c r="T18" s="481"/>
      <c r="U18" s="482" t="s">
        <v>55</v>
      </c>
      <c r="V18" s="483"/>
      <c r="W18" s="482" t="s">
        <v>54</v>
      </c>
      <c r="X18" s="484"/>
    </row>
    <row r="19" spans="1:24" ht="22.5" customHeight="1">
      <c r="A19" s="21">
        <v>7</v>
      </c>
      <c r="B19" s="19" t="s">
        <v>58</v>
      </c>
      <c r="C19" s="475" t="s">
        <v>83</v>
      </c>
      <c r="D19" s="475"/>
      <c r="E19" s="475"/>
      <c r="F19" s="475"/>
      <c r="G19" s="475"/>
      <c r="H19" s="475" t="s">
        <v>82</v>
      </c>
      <c r="I19" s="475"/>
      <c r="J19" s="475"/>
      <c r="K19" s="475"/>
      <c r="L19" s="475"/>
      <c r="M19" s="476">
        <v>0.41666666666666669</v>
      </c>
      <c r="N19" s="476"/>
      <c r="O19" s="476">
        <v>0.625</v>
      </c>
      <c r="P19" s="477"/>
      <c r="Q19" s="478">
        <f t="shared" si="0"/>
        <v>5</v>
      </c>
      <c r="R19" s="479"/>
      <c r="S19" s="480">
        <f>_xlfn.IFS(Q19="","",D$8=0,0,TRUE,IF(SUM(S$13:S18)+Q19*200&gt;=4000,4000-SUM(S$13:S18),Q19*200))</f>
        <v>0</v>
      </c>
      <c r="T19" s="481"/>
      <c r="U19" s="482" t="s">
        <v>55</v>
      </c>
      <c r="V19" s="483"/>
      <c r="W19" s="482" t="s">
        <v>54</v>
      </c>
      <c r="X19" s="484"/>
    </row>
    <row r="20" spans="1:24" ht="22.5" customHeight="1">
      <c r="A20" s="21">
        <v>8</v>
      </c>
      <c r="B20" s="19" t="s">
        <v>72</v>
      </c>
      <c r="C20" s="475" t="s">
        <v>57</v>
      </c>
      <c r="D20" s="475"/>
      <c r="E20" s="475"/>
      <c r="F20" s="475"/>
      <c r="G20" s="475"/>
      <c r="H20" s="475" t="s">
        <v>56</v>
      </c>
      <c r="I20" s="475"/>
      <c r="J20" s="475"/>
      <c r="K20" s="475"/>
      <c r="L20" s="475"/>
      <c r="M20" s="476">
        <v>0.6875</v>
      </c>
      <c r="N20" s="476"/>
      <c r="O20" s="476">
        <v>0.8125</v>
      </c>
      <c r="P20" s="477"/>
      <c r="Q20" s="478">
        <f t="shared" si="0"/>
        <v>3</v>
      </c>
      <c r="R20" s="479"/>
      <c r="S20" s="480">
        <f>_xlfn.IFS(Q20="","",D$8=0,0,TRUE,IF(SUM(S$13:S19)+Q20*200&gt;=4000,4000-SUM(S$13:S19),Q20*200))</f>
        <v>0</v>
      </c>
      <c r="T20" s="481"/>
      <c r="U20" s="482" t="s">
        <v>55</v>
      </c>
      <c r="V20" s="483"/>
      <c r="W20" s="482" t="s">
        <v>54</v>
      </c>
      <c r="X20" s="484"/>
    </row>
    <row r="21" spans="1:24" ht="22.5" customHeight="1">
      <c r="A21" s="21">
        <v>9</v>
      </c>
      <c r="B21" s="19" t="s">
        <v>71</v>
      </c>
      <c r="C21" s="475" t="s">
        <v>69</v>
      </c>
      <c r="D21" s="475"/>
      <c r="E21" s="475"/>
      <c r="F21" s="475"/>
      <c r="G21" s="475"/>
      <c r="H21" s="475" t="s">
        <v>68</v>
      </c>
      <c r="I21" s="475"/>
      <c r="J21" s="475"/>
      <c r="K21" s="475"/>
      <c r="L21" s="475"/>
      <c r="M21" s="476">
        <v>0.4236111111111111</v>
      </c>
      <c r="N21" s="476"/>
      <c r="O21" s="476">
        <v>0.72916666666666663</v>
      </c>
      <c r="P21" s="477"/>
      <c r="Q21" s="478">
        <f t="shared" si="0"/>
        <v>7.5</v>
      </c>
      <c r="R21" s="479"/>
      <c r="S21" s="480">
        <f>_xlfn.IFS(Q21="","",D$8=0,0,TRUE,IF(SUM(S$13:S20)+Q21*200&gt;=4000,4000-SUM(S$13:S20),Q21*200))</f>
        <v>0</v>
      </c>
      <c r="T21" s="481"/>
      <c r="U21" s="482" t="s">
        <v>55</v>
      </c>
      <c r="V21" s="483"/>
      <c r="W21" s="482" t="s">
        <v>54</v>
      </c>
      <c r="X21" s="484"/>
    </row>
    <row r="22" spans="1:24" ht="22.5" customHeight="1">
      <c r="A22" s="21">
        <v>10</v>
      </c>
      <c r="B22" s="19" t="s">
        <v>70</v>
      </c>
      <c r="C22" s="475" t="s">
        <v>81</v>
      </c>
      <c r="D22" s="475"/>
      <c r="E22" s="475"/>
      <c r="F22" s="475"/>
      <c r="G22" s="475"/>
      <c r="H22" s="475" t="s">
        <v>65</v>
      </c>
      <c r="I22" s="475"/>
      <c r="J22" s="475"/>
      <c r="K22" s="475"/>
      <c r="L22" s="475"/>
      <c r="M22" s="476">
        <v>0.4236111111111111</v>
      </c>
      <c r="N22" s="476"/>
      <c r="O22" s="476">
        <v>0.4375</v>
      </c>
      <c r="P22" s="477"/>
      <c r="Q22" s="478">
        <f t="shared" si="0"/>
        <v>0.5</v>
      </c>
      <c r="R22" s="479"/>
      <c r="S22" s="480">
        <f>_xlfn.IFS(Q22="","",D$8=0,0,TRUE,IF(SUM(S$13:S21)+Q22*200&gt;=4000,4000-SUM(S$13:S21),Q22*200))</f>
        <v>0</v>
      </c>
      <c r="T22" s="481"/>
      <c r="U22" s="482" t="s">
        <v>55</v>
      </c>
      <c r="V22" s="483"/>
      <c r="W22" s="482" t="s">
        <v>54</v>
      </c>
      <c r="X22" s="484"/>
    </row>
    <row r="23" spans="1:24" ht="22.5" customHeight="1">
      <c r="A23" s="21">
        <v>11</v>
      </c>
      <c r="B23" s="19" t="s">
        <v>67</v>
      </c>
      <c r="C23" s="475" t="s">
        <v>80</v>
      </c>
      <c r="D23" s="475"/>
      <c r="E23" s="475"/>
      <c r="F23" s="475"/>
      <c r="G23" s="475"/>
      <c r="H23" s="475" t="s">
        <v>79</v>
      </c>
      <c r="I23" s="475"/>
      <c r="J23" s="475"/>
      <c r="K23" s="475"/>
      <c r="L23" s="475"/>
      <c r="M23" s="476">
        <v>0.54166666666666663</v>
      </c>
      <c r="N23" s="476"/>
      <c r="O23" s="476">
        <v>0.59722222222222221</v>
      </c>
      <c r="P23" s="477"/>
      <c r="Q23" s="478">
        <f t="shared" si="0"/>
        <v>1.5</v>
      </c>
      <c r="R23" s="479"/>
      <c r="S23" s="480">
        <f>_xlfn.IFS(Q23="","",D$8=0,0,TRUE,IF(SUM(S$13:S22)+Q23*200&gt;=4000,4000-SUM(S$13:S22),Q23*200))</f>
        <v>0</v>
      </c>
      <c r="T23" s="481"/>
      <c r="U23" s="482" t="s">
        <v>55</v>
      </c>
      <c r="V23" s="483"/>
      <c r="W23" s="482" t="s">
        <v>54</v>
      </c>
      <c r="X23" s="484"/>
    </row>
    <row r="24" spans="1:24" ht="22.5" customHeight="1">
      <c r="A24" s="21">
        <v>12</v>
      </c>
      <c r="B24" s="19" t="s">
        <v>64</v>
      </c>
      <c r="C24" s="475" t="s">
        <v>78</v>
      </c>
      <c r="D24" s="475"/>
      <c r="E24" s="475"/>
      <c r="F24" s="475"/>
      <c r="G24" s="475"/>
      <c r="H24" s="475" t="s">
        <v>77</v>
      </c>
      <c r="I24" s="475"/>
      <c r="J24" s="475"/>
      <c r="K24" s="475"/>
      <c r="L24" s="475"/>
      <c r="M24" s="476">
        <v>0.72916666666666663</v>
      </c>
      <c r="N24" s="476"/>
      <c r="O24" s="476">
        <v>0.79166666666666663</v>
      </c>
      <c r="P24" s="477"/>
      <c r="Q24" s="478">
        <f t="shared" si="0"/>
        <v>1.5</v>
      </c>
      <c r="R24" s="479"/>
      <c r="S24" s="480">
        <f>_xlfn.IFS(Q24="","",D$8=0,0,TRUE,IF(SUM(S$13:S23)+Q24*200&gt;=4000,4000-SUM(S$13:S23),Q24*200))</f>
        <v>0</v>
      </c>
      <c r="T24" s="481"/>
      <c r="U24" s="482" t="s">
        <v>55</v>
      </c>
      <c r="V24" s="483"/>
      <c r="W24" s="482" t="s">
        <v>54</v>
      </c>
      <c r="X24" s="484"/>
    </row>
    <row r="25" spans="1:24" ht="22.5" customHeight="1">
      <c r="A25" s="21">
        <v>13</v>
      </c>
      <c r="B25" s="19" t="s">
        <v>61</v>
      </c>
      <c r="C25" s="475" t="s">
        <v>76</v>
      </c>
      <c r="D25" s="475"/>
      <c r="E25" s="475"/>
      <c r="F25" s="475"/>
      <c r="G25" s="475"/>
      <c r="H25" s="475" t="s">
        <v>75</v>
      </c>
      <c r="I25" s="475"/>
      <c r="J25" s="475"/>
      <c r="K25" s="475"/>
      <c r="L25" s="475"/>
      <c r="M25" s="476">
        <v>0.41666666666666669</v>
      </c>
      <c r="N25" s="476"/>
      <c r="O25" s="476">
        <v>0.77083333333333337</v>
      </c>
      <c r="P25" s="477"/>
      <c r="Q25" s="478">
        <f t="shared" si="0"/>
        <v>8.5</v>
      </c>
      <c r="R25" s="479"/>
      <c r="S25" s="480">
        <f>_xlfn.IFS(Q25="","",D$8=0,0,TRUE,IF(SUM(S$13:S24)+Q25*200&gt;=4000,4000-SUM(S$13:S24),Q25*200))</f>
        <v>0</v>
      </c>
      <c r="T25" s="481"/>
      <c r="U25" s="482" t="s">
        <v>55</v>
      </c>
      <c r="V25" s="483"/>
      <c r="W25" s="482" t="s">
        <v>54</v>
      </c>
      <c r="X25" s="484"/>
    </row>
    <row r="26" spans="1:24" ht="22.5" customHeight="1">
      <c r="A26" s="21">
        <v>14</v>
      </c>
      <c r="B26" s="19" t="s">
        <v>58</v>
      </c>
      <c r="C26" s="475" t="s">
        <v>74</v>
      </c>
      <c r="D26" s="475"/>
      <c r="E26" s="475"/>
      <c r="F26" s="475"/>
      <c r="G26" s="475"/>
      <c r="H26" s="475" t="s">
        <v>73</v>
      </c>
      <c r="I26" s="475"/>
      <c r="J26" s="475"/>
      <c r="K26" s="475"/>
      <c r="L26" s="475"/>
      <c r="M26" s="476">
        <v>0.5</v>
      </c>
      <c r="N26" s="476"/>
      <c r="O26" s="476">
        <v>0.71875</v>
      </c>
      <c r="P26" s="477"/>
      <c r="Q26" s="478">
        <f t="shared" si="0"/>
        <v>5.5</v>
      </c>
      <c r="R26" s="479"/>
      <c r="S26" s="480">
        <f>_xlfn.IFS(Q26="","",D$8=0,0,TRUE,IF(SUM(S$13:S25)+Q26*200&gt;=4000,4000-SUM(S$13:S25),Q26*200))</f>
        <v>0</v>
      </c>
      <c r="T26" s="481"/>
      <c r="U26" s="482" t="s">
        <v>55</v>
      </c>
      <c r="V26" s="483"/>
      <c r="W26" s="482" t="s">
        <v>54</v>
      </c>
      <c r="X26" s="484"/>
    </row>
    <row r="27" spans="1:24" ht="22.5" customHeight="1">
      <c r="A27" s="21">
        <v>15</v>
      </c>
      <c r="B27" s="19" t="s">
        <v>72</v>
      </c>
      <c r="C27" s="475" t="s">
        <v>66</v>
      </c>
      <c r="D27" s="475"/>
      <c r="E27" s="475"/>
      <c r="F27" s="475"/>
      <c r="G27" s="475"/>
      <c r="H27" s="475" t="s">
        <v>65</v>
      </c>
      <c r="I27" s="475"/>
      <c r="J27" s="475"/>
      <c r="K27" s="475"/>
      <c r="L27" s="475"/>
      <c r="M27" s="476">
        <v>0.41666666666666669</v>
      </c>
      <c r="N27" s="476"/>
      <c r="O27" s="476">
        <v>0.67013888888888884</v>
      </c>
      <c r="P27" s="477"/>
      <c r="Q27" s="478">
        <f t="shared" si="0"/>
        <v>6</v>
      </c>
      <c r="R27" s="479"/>
      <c r="S27" s="480">
        <f>_xlfn.IFS(Q27="","",D$8=0,0,TRUE,IF(SUM(S$13:S26)+Q27*200&gt;=4000,4000-SUM(S$13:S26),Q27*200))</f>
        <v>0</v>
      </c>
      <c r="T27" s="481"/>
      <c r="U27" s="482" t="s">
        <v>55</v>
      </c>
      <c r="V27" s="483"/>
      <c r="W27" s="482" t="s">
        <v>54</v>
      </c>
      <c r="X27" s="484"/>
    </row>
    <row r="28" spans="1:24" ht="22.5" customHeight="1">
      <c r="A28" s="21">
        <v>16</v>
      </c>
      <c r="B28" s="19" t="s">
        <v>71</v>
      </c>
      <c r="C28" s="475" t="s">
        <v>63</v>
      </c>
      <c r="D28" s="475"/>
      <c r="E28" s="475"/>
      <c r="F28" s="475"/>
      <c r="G28" s="475"/>
      <c r="H28" s="475" t="s">
        <v>62</v>
      </c>
      <c r="I28" s="475"/>
      <c r="J28" s="475"/>
      <c r="K28" s="475"/>
      <c r="L28" s="475"/>
      <c r="M28" s="476">
        <v>0.45833333333333331</v>
      </c>
      <c r="N28" s="476"/>
      <c r="O28" s="476">
        <v>0.77083333333333337</v>
      </c>
      <c r="P28" s="477"/>
      <c r="Q28" s="478">
        <f t="shared" si="0"/>
        <v>7.5</v>
      </c>
      <c r="R28" s="479"/>
      <c r="S28" s="480">
        <f>_xlfn.IFS(Q28="","",D$8=0,0,TRUE,IF(SUM(S$13:S27)+Q28*200&gt;=4000,4000-SUM(S$13:S27),Q28*200))</f>
        <v>0</v>
      </c>
      <c r="T28" s="481"/>
      <c r="U28" s="482" t="s">
        <v>55</v>
      </c>
      <c r="V28" s="483"/>
      <c r="W28" s="482" t="s">
        <v>54</v>
      </c>
      <c r="X28" s="484"/>
    </row>
    <row r="29" spans="1:24" ht="22.5" customHeight="1">
      <c r="A29" s="21">
        <v>17</v>
      </c>
      <c r="B29" s="19" t="s">
        <v>70</v>
      </c>
      <c r="C29" s="475" t="s">
        <v>60</v>
      </c>
      <c r="D29" s="475"/>
      <c r="E29" s="475"/>
      <c r="F29" s="475"/>
      <c r="G29" s="475"/>
      <c r="H29" s="475" t="s">
        <v>59</v>
      </c>
      <c r="I29" s="475"/>
      <c r="J29" s="475"/>
      <c r="K29" s="475"/>
      <c r="L29" s="475"/>
      <c r="M29" s="476">
        <v>0.35416666666666669</v>
      </c>
      <c r="N29" s="476"/>
      <c r="O29" s="476">
        <v>0.70833333333333337</v>
      </c>
      <c r="P29" s="477"/>
      <c r="Q29" s="478">
        <f t="shared" si="0"/>
        <v>8.5</v>
      </c>
      <c r="R29" s="479"/>
      <c r="S29" s="480">
        <f>_xlfn.IFS(Q29="","",D$8=0,0,TRUE,IF(SUM(S$13:S28)+Q29*200&gt;=4000,4000-SUM(S$13:S28),Q29*200))</f>
        <v>0</v>
      </c>
      <c r="T29" s="481"/>
      <c r="U29" s="482" t="s">
        <v>55</v>
      </c>
      <c r="V29" s="483"/>
      <c r="W29" s="482" t="s">
        <v>54</v>
      </c>
      <c r="X29" s="484"/>
    </row>
    <row r="30" spans="1:24" ht="22.5" customHeight="1">
      <c r="A30" s="21">
        <v>18</v>
      </c>
      <c r="B30" s="19" t="s">
        <v>67</v>
      </c>
      <c r="C30" s="475" t="s">
        <v>57</v>
      </c>
      <c r="D30" s="475"/>
      <c r="E30" s="475"/>
      <c r="F30" s="475"/>
      <c r="G30" s="475"/>
      <c r="H30" s="475" t="s">
        <v>56</v>
      </c>
      <c r="I30" s="475"/>
      <c r="J30" s="475"/>
      <c r="K30" s="475"/>
      <c r="L30" s="475"/>
      <c r="M30" s="476">
        <v>0.41666666666666669</v>
      </c>
      <c r="N30" s="476"/>
      <c r="O30" s="476">
        <v>0.625</v>
      </c>
      <c r="P30" s="477"/>
      <c r="Q30" s="478">
        <f t="shared" si="0"/>
        <v>5</v>
      </c>
      <c r="R30" s="479"/>
      <c r="S30" s="480">
        <f>_xlfn.IFS(Q30="","",D$8=0,0,TRUE,IF(SUM(S$13:S29)+Q30*200&gt;=4000,4000-SUM(S$13:S29),Q30*200))</f>
        <v>0</v>
      </c>
      <c r="T30" s="481"/>
      <c r="U30" s="482" t="s">
        <v>55</v>
      </c>
      <c r="V30" s="483"/>
      <c r="W30" s="482" t="s">
        <v>54</v>
      </c>
      <c r="X30" s="484"/>
    </row>
    <row r="31" spans="1:24" ht="22.5" customHeight="1">
      <c r="A31" s="21">
        <v>19</v>
      </c>
      <c r="B31" s="19" t="s">
        <v>64</v>
      </c>
      <c r="C31" s="475" t="s">
        <v>69</v>
      </c>
      <c r="D31" s="475"/>
      <c r="E31" s="475"/>
      <c r="F31" s="475"/>
      <c r="G31" s="475"/>
      <c r="H31" s="475" t="s">
        <v>68</v>
      </c>
      <c r="I31" s="475"/>
      <c r="J31" s="475"/>
      <c r="K31" s="475"/>
      <c r="L31" s="475"/>
      <c r="M31" s="476">
        <v>0.6875</v>
      </c>
      <c r="N31" s="476"/>
      <c r="O31" s="476">
        <v>0.8125</v>
      </c>
      <c r="P31" s="477"/>
      <c r="Q31" s="478">
        <f t="shared" si="0"/>
        <v>3</v>
      </c>
      <c r="R31" s="479"/>
      <c r="S31" s="480">
        <f>_xlfn.IFS(Q31="","",D$8=0,0,TRUE,IF(SUM(S$13:S30)+Q31*200&gt;=4000,4000-SUM(S$13:S30),Q31*200))</f>
        <v>0</v>
      </c>
      <c r="T31" s="481"/>
      <c r="U31" s="482" t="s">
        <v>55</v>
      </c>
      <c r="V31" s="483"/>
      <c r="W31" s="482" t="s">
        <v>54</v>
      </c>
      <c r="X31" s="484"/>
    </row>
    <row r="32" spans="1:24" ht="22.5" customHeight="1">
      <c r="A32" s="21">
        <v>20</v>
      </c>
      <c r="B32" s="19" t="s">
        <v>61</v>
      </c>
      <c r="C32" s="475" t="s">
        <v>66</v>
      </c>
      <c r="D32" s="475"/>
      <c r="E32" s="475"/>
      <c r="F32" s="475"/>
      <c r="G32" s="475"/>
      <c r="H32" s="475" t="s">
        <v>65</v>
      </c>
      <c r="I32" s="475"/>
      <c r="J32" s="475"/>
      <c r="K32" s="475"/>
      <c r="L32" s="475"/>
      <c r="M32" s="476">
        <v>0.4236111111111111</v>
      </c>
      <c r="N32" s="476"/>
      <c r="O32" s="476">
        <v>0.72916666666666663</v>
      </c>
      <c r="P32" s="477"/>
      <c r="Q32" s="478">
        <f t="shared" si="0"/>
        <v>7.5</v>
      </c>
      <c r="R32" s="479"/>
      <c r="S32" s="480">
        <f>_xlfn.IFS(Q32="","",D$8=0,0,TRUE,IF(SUM(S$13:S31)+Q32*200&gt;=4000,4000-SUM(S$13:S31),Q32*200))</f>
        <v>0</v>
      </c>
      <c r="T32" s="481"/>
      <c r="U32" s="482" t="s">
        <v>55</v>
      </c>
      <c r="V32" s="483"/>
      <c r="W32" s="482" t="s">
        <v>54</v>
      </c>
      <c r="X32" s="484"/>
    </row>
    <row r="33" spans="1:29" ht="22.5" customHeight="1">
      <c r="A33" s="21">
        <v>21</v>
      </c>
      <c r="B33" s="19" t="s">
        <v>58</v>
      </c>
      <c r="C33" s="475" t="s">
        <v>63</v>
      </c>
      <c r="D33" s="475"/>
      <c r="E33" s="475"/>
      <c r="F33" s="475"/>
      <c r="G33" s="475"/>
      <c r="H33" s="475" t="s">
        <v>62</v>
      </c>
      <c r="I33" s="475"/>
      <c r="J33" s="475"/>
      <c r="K33" s="475"/>
      <c r="L33" s="475"/>
      <c r="M33" s="476">
        <v>0.4236111111111111</v>
      </c>
      <c r="N33" s="476"/>
      <c r="O33" s="476">
        <v>0.4375</v>
      </c>
      <c r="P33" s="477"/>
      <c r="Q33" s="478">
        <f t="shared" si="0"/>
        <v>0.5</v>
      </c>
      <c r="R33" s="479"/>
      <c r="S33" s="480">
        <f>_xlfn.IFS(Q33="","",D$8=0,0,TRUE,IF(SUM(S$13:S32)+Q33*200&gt;=4000,4000-SUM(S$13:S32),Q33*200))</f>
        <v>0</v>
      </c>
      <c r="T33" s="481"/>
      <c r="U33" s="482" t="s">
        <v>55</v>
      </c>
      <c r="V33" s="483"/>
      <c r="W33" s="482" t="s">
        <v>54</v>
      </c>
      <c r="X33" s="484"/>
    </row>
    <row r="34" spans="1:29" ht="22.5" customHeight="1">
      <c r="A34" s="21">
        <v>22</v>
      </c>
      <c r="B34" s="19" t="s">
        <v>72</v>
      </c>
      <c r="C34" s="475" t="s">
        <v>60</v>
      </c>
      <c r="D34" s="475"/>
      <c r="E34" s="475"/>
      <c r="F34" s="475"/>
      <c r="G34" s="475"/>
      <c r="H34" s="475" t="s">
        <v>59</v>
      </c>
      <c r="I34" s="475"/>
      <c r="J34" s="475"/>
      <c r="K34" s="475"/>
      <c r="L34" s="475"/>
      <c r="M34" s="476">
        <v>0.54166666666666663</v>
      </c>
      <c r="N34" s="476"/>
      <c r="O34" s="476">
        <v>0.59722222222222221</v>
      </c>
      <c r="P34" s="477"/>
      <c r="Q34" s="478">
        <f t="shared" si="0"/>
        <v>1.5</v>
      </c>
      <c r="R34" s="479"/>
      <c r="S34" s="480">
        <f>_xlfn.IFS(Q34="","",D$8=0,0,TRUE,IF(SUM(S$13:S33)+Q34*200&gt;=4000,4000-SUM(S$13:S33),Q34*200))</f>
        <v>0</v>
      </c>
      <c r="T34" s="481"/>
      <c r="U34" s="482" t="s">
        <v>55</v>
      </c>
      <c r="V34" s="483"/>
      <c r="W34" s="482" t="s">
        <v>54</v>
      </c>
      <c r="X34" s="484"/>
    </row>
    <row r="35" spans="1:29" ht="22.5" customHeight="1">
      <c r="A35" s="21">
        <v>23</v>
      </c>
      <c r="B35" s="19" t="s">
        <v>71</v>
      </c>
      <c r="C35" s="475" t="s">
        <v>57</v>
      </c>
      <c r="D35" s="475"/>
      <c r="E35" s="475"/>
      <c r="F35" s="475"/>
      <c r="G35" s="475"/>
      <c r="H35" s="475" t="s">
        <v>56</v>
      </c>
      <c r="I35" s="475"/>
      <c r="J35" s="475"/>
      <c r="K35" s="475"/>
      <c r="L35" s="475"/>
      <c r="M35" s="476">
        <v>0.35416666666666669</v>
      </c>
      <c r="N35" s="476"/>
      <c r="O35" s="476">
        <v>0.3611111111111111</v>
      </c>
      <c r="P35" s="477"/>
      <c r="Q35" s="478">
        <f t="shared" si="0"/>
        <v>0.5</v>
      </c>
      <c r="R35" s="479"/>
      <c r="S35" s="480">
        <f>_xlfn.IFS(Q35="","",D$8=0,0,TRUE,IF(SUM(S$13:S34)+Q35*200&gt;=4000,4000-SUM(S$13:S34),Q35*200))</f>
        <v>0</v>
      </c>
      <c r="T35" s="481"/>
      <c r="U35" s="482" t="s">
        <v>55</v>
      </c>
      <c r="V35" s="483"/>
      <c r="W35" s="482" t="s">
        <v>54</v>
      </c>
      <c r="X35" s="484"/>
    </row>
    <row r="36" spans="1:29" ht="22.5" customHeight="1">
      <c r="A36" s="21">
        <v>24</v>
      </c>
      <c r="B36" s="19" t="s">
        <v>70</v>
      </c>
      <c r="C36" s="475" t="s">
        <v>69</v>
      </c>
      <c r="D36" s="475"/>
      <c r="E36" s="475"/>
      <c r="F36" s="475"/>
      <c r="G36" s="475"/>
      <c r="H36" s="475" t="s">
        <v>68</v>
      </c>
      <c r="I36" s="475"/>
      <c r="J36" s="475"/>
      <c r="K36" s="475"/>
      <c r="L36" s="475"/>
      <c r="M36" s="476">
        <v>0.35416666666666669</v>
      </c>
      <c r="N36" s="476"/>
      <c r="O36" s="476">
        <v>0.3611111111111111</v>
      </c>
      <c r="P36" s="477"/>
      <c r="Q36" s="478">
        <f t="shared" si="0"/>
        <v>0.5</v>
      </c>
      <c r="R36" s="479"/>
      <c r="S36" s="480">
        <f>_xlfn.IFS(Q36="","",D$8=0,0,TRUE,IF(SUM(S$13:S35)+Q36*200&gt;=4000,4000-SUM(S$13:S35),Q36*200))</f>
        <v>0</v>
      </c>
      <c r="T36" s="481"/>
      <c r="U36" s="482" t="s">
        <v>55</v>
      </c>
      <c r="V36" s="483"/>
      <c r="W36" s="482" t="s">
        <v>54</v>
      </c>
      <c r="X36" s="484"/>
    </row>
    <row r="37" spans="1:29" ht="22.5" customHeight="1">
      <c r="A37" s="21">
        <v>25</v>
      </c>
      <c r="B37" s="19" t="s">
        <v>67</v>
      </c>
      <c r="C37" s="475" t="s">
        <v>66</v>
      </c>
      <c r="D37" s="475"/>
      <c r="E37" s="475"/>
      <c r="F37" s="475"/>
      <c r="G37" s="475"/>
      <c r="H37" s="475" t="s">
        <v>65</v>
      </c>
      <c r="I37" s="475"/>
      <c r="J37" s="475"/>
      <c r="K37" s="475"/>
      <c r="L37" s="475"/>
      <c r="M37" s="476">
        <v>0.6875</v>
      </c>
      <c r="N37" s="476"/>
      <c r="O37" s="476">
        <v>0.8125</v>
      </c>
      <c r="P37" s="477"/>
      <c r="Q37" s="478">
        <f t="shared" si="0"/>
        <v>3</v>
      </c>
      <c r="R37" s="479"/>
      <c r="S37" s="480">
        <f>_xlfn.IFS(Q37="","",D$8=0,0,TRUE,IF(SUM(S$13:S36)+Q37*200&gt;=4000,4000-SUM(S$13:S36),Q37*200))</f>
        <v>0</v>
      </c>
      <c r="T37" s="481"/>
      <c r="U37" s="482" t="s">
        <v>55</v>
      </c>
      <c r="V37" s="483"/>
      <c r="W37" s="482" t="s">
        <v>54</v>
      </c>
      <c r="X37" s="484"/>
    </row>
    <row r="38" spans="1:29" ht="22.5" customHeight="1">
      <c r="A38" s="21">
        <v>26</v>
      </c>
      <c r="B38" s="19" t="s">
        <v>64</v>
      </c>
      <c r="C38" s="475" t="s">
        <v>63</v>
      </c>
      <c r="D38" s="475"/>
      <c r="E38" s="475"/>
      <c r="F38" s="475"/>
      <c r="G38" s="475"/>
      <c r="H38" s="475" t="s">
        <v>62</v>
      </c>
      <c r="I38" s="475"/>
      <c r="J38" s="475"/>
      <c r="K38" s="475"/>
      <c r="L38" s="475"/>
      <c r="M38" s="476">
        <v>0.4236111111111111</v>
      </c>
      <c r="N38" s="476"/>
      <c r="O38" s="476">
        <v>0.72916666666666663</v>
      </c>
      <c r="P38" s="477"/>
      <c r="Q38" s="478">
        <f t="shared" si="0"/>
        <v>7.5</v>
      </c>
      <c r="R38" s="479"/>
      <c r="S38" s="480">
        <f>_xlfn.IFS(Q38="","",D$8=0,0,TRUE,IF(SUM(S$13:S37)+Q38*200&gt;=4000,4000-SUM(S$13:S37),Q38*200))</f>
        <v>0</v>
      </c>
      <c r="T38" s="481"/>
      <c r="U38" s="482" t="s">
        <v>55</v>
      </c>
      <c r="V38" s="483"/>
      <c r="W38" s="482" t="s">
        <v>54</v>
      </c>
      <c r="X38" s="484"/>
    </row>
    <row r="39" spans="1:29" ht="22.5" customHeight="1">
      <c r="A39" s="21">
        <v>27</v>
      </c>
      <c r="B39" s="19" t="s">
        <v>61</v>
      </c>
      <c r="C39" s="475" t="s">
        <v>60</v>
      </c>
      <c r="D39" s="475"/>
      <c r="E39" s="475"/>
      <c r="F39" s="475"/>
      <c r="G39" s="475"/>
      <c r="H39" s="475" t="s">
        <v>59</v>
      </c>
      <c r="I39" s="475"/>
      <c r="J39" s="475"/>
      <c r="K39" s="475"/>
      <c r="L39" s="475"/>
      <c r="M39" s="476">
        <v>0.4236111111111111</v>
      </c>
      <c r="N39" s="476"/>
      <c r="O39" s="476">
        <v>0.4375</v>
      </c>
      <c r="P39" s="477"/>
      <c r="Q39" s="478">
        <f t="shared" si="0"/>
        <v>0.5</v>
      </c>
      <c r="R39" s="479"/>
      <c r="S39" s="480">
        <f>_xlfn.IFS(Q39="","",D$8=0,0,TRUE,IF(SUM(S$13:S38)+Q39*200&gt;=4000,4000-SUM(S$13:S38),Q39*200))</f>
        <v>0</v>
      </c>
      <c r="T39" s="481"/>
      <c r="U39" s="482" t="s">
        <v>55</v>
      </c>
      <c r="V39" s="483"/>
      <c r="W39" s="482" t="s">
        <v>54</v>
      </c>
      <c r="X39" s="484"/>
    </row>
    <row r="40" spans="1:29" ht="22.5" customHeight="1" thickBot="1">
      <c r="A40" s="20">
        <v>28</v>
      </c>
      <c r="B40" s="19" t="s">
        <v>58</v>
      </c>
      <c r="C40" s="496" t="s">
        <v>57</v>
      </c>
      <c r="D40" s="496"/>
      <c r="E40" s="496"/>
      <c r="F40" s="496"/>
      <c r="G40" s="496"/>
      <c r="H40" s="496" t="s">
        <v>56</v>
      </c>
      <c r="I40" s="496"/>
      <c r="J40" s="496"/>
      <c r="K40" s="496"/>
      <c r="L40" s="496"/>
      <c r="M40" s="497">
        <v>0.54166666666666663</v>
      </c>
      <c r="N40" s="497"/>
      <c r="O40" s="497">
        <v>0.61805555555555558</v>
      </c>
      <c r="P40" s="498"/>
      <c r="Q40" s="499">
        <f t="shared" si="0"/>
        <v>2</v>
      </c>
      <c r="R40" s="500"/>
      <c r="S40" s="501">
        <f>_xlfn.IFS(Q40="","",D$8=0,0,TRUE,IF(SUM(S$13:S39)+Q40*200&gt;=4000,4000-SUM(S$13:S39),Q40*200))</f>
        <v>0</v>
      </c>
      <c r="T40" s="502"/>
      <c r="U40" s="503" t="s">
        <v>55</v>
      </c>
      <c r="V40" s="504"/>
      <c r="W40" s="503" t="s">
        <v>54</v>
      </c>
      <c r="X40" s="505"/>
    </row>
    <row r="41" spans="1:29" ht="24.95" customHeight="1" thickBot="1">
      <c r="A41" s="336" t="s">
        <v>29</v>
      </c>
      <c r="B41" s="337"/>
      <c r="C41" s="337"/>
      <c r="D41" s="337"/>
      <c r="E41" s="337"/>
      <c r="F41" s="337"/>
      <c r="G41" s="337"/>
      <c r="H41" s="337"/>
      <c r="I41" s="337"/>
      <c r="J41" s="337"/>
      <c r="K41" s="337"/>
      <c r="L41" s="337"/>
      <c r="M41" s="337"/>
      <c r="N41" s="337"/>
      <c r="O41" s="337"/>
      <c r="P41" s="337"/>
      <c r="Q41" s="492">
        <f>SUM(Q13:R40)</f>
        <v>124</v>
      </c>
      <c r="R41" s="493"/>
      <c r="S41" s="494">
        <f>SUM(S13:T40)</f>
        <v>4000</v>
      </c>
      <c r="T41" s="495"/>
      <c r="U41" s="342"/>
      <c r="V41" s="343"/>
      <c r="W41" s="343"/>
      <c r="X41" s="344"/>
    </row>
    <row r="42" spans="1:29" ht="24.95" customHeight="1"/>
    <row r="43" spans="1:29" ht="24.95" customHeight="1">
      <c r="O43" s="18"/>
      <c r="P43" s="17"/>
      <c r="Q43" s="17"/>
      <c r="R43" s="17"/>
      <c r="S43" s="17"/>
      <c r="T43" s="17"/>
      <c r="U43" s="17"/>
      <c r="V43" s="17"/>
      <c r="W43" s="17"/>
      <c r="X43" s="17"/>
      <c r="Y43" s="17"/>
      <c r="Z43" s="17"/>
      <c r="AA43" s="17"/>
      <c r="AB43" s="17"/>
      <c r="AC43" s="17"/>
    </row>
    <row r="44" spans="1:29" ht="20.100000000000001" customHeight="1">
      <c r="O44" s="18"/>
      <c r="P44" s="17"/>
      <c r="Q44" s="17"/>
      <c r="R44" s="17"/>
      <c r="S44" s="17"/>
      <c r="T44" s="17"/>
      <c r="U44" s="17"/>
      <c r="V44" s="17"/>
      <c r="W44" s="17"/>
      <c r="X44" s="17"/>
      <c r="Y44" s="17"/>
      <c r="Z44" s="17"/>
      <c r="AA44" s="17"/>
      <c r="AB44" s="17"/>
      <c r="AC44" s="17"/>
    </row>
    <row r="45" spans="1:29" ht="20.100000000000001" customHeight="1">
      <c r="O45" s="18"/>
      <c r="P45" s="17"/>
      <c r="Q45" s="17"/>
      <c r="R45" s="17"/>
      <c r="S45" s="17"/>
      <c r="T45" s="17"/>
      <c r="U45" s="17"/>
      <c r="V45" s="17"/>
      <c r="W45" s="17"/>
      <c r="X45" s="17"/>
      <c r="Y45" s="17"/>
      <c r="Z45" s="17"/>
      <c r="AA45" s="17"/>
      <c r="AB45" s="17"/>
      <c r="AC45" s="17"/>
    </row>
    <row r="46" spans="1:29" ht="20.100000000000001" customHeight="1">
      <c r="O46" s="18"/>
      <c r="P46" s="17"/>
      <c r="Q46" s="17"/>
      <c r="R46" s="17"/>
      <c r="S46" s="17"/>
      <c r="T46" s="17"/>
      <c r="U46" s="17"/>
      <c r="V46" s="17"/>
      <c r="W46" s="17"/>
      <c r="X46" s="17"/>
      <c r="Y46" s="17"/>
      <c r="Z46" s="17"/>
      <c r="AA46" s="17"/>
      <c r="AB46" s="17"/>
      <c r="AC46" s="17"/>
    </row>
    <row r="47" spans="1:29" ht="20.100000000000001" customHeight="1">
      <c r="O47" s="18"/>
      <c r="P47" s="17"/>
      <c r="Q47" s="17"/>
      <c r="R47" s="17"/>
      <c r="S47" s="17"/>
      <c r="T47" s="17"/>
      <c r="U47" s="17"/>
      <c r="V47" s="17"/>
      <c r="W47" s="17"/>
      <c r="X47" s="17"/>
      <c r="Y47" s="17"/>
      <c r="Z47" s="17"/>
      <c r="AA47" s="17"/>
      <c r="AB47" s="17"/>
      <c r="AC47" s="17"/>
    </row>
    <row r="48" spans="1:29" ht="20.100000000000001" customHeight="1">
      <c r="O48" s="18"/>
      <c r="P48" s="17"/>
      <c r="Q48" s="17"/>
      <c r="R48" s="17"/>
      <c r="S48" s="17"/>
      <c r="T48" s="17"/>
      <c r="U48" s="17"/>
      <c r="V48" s="17"/>
      <c r="W48" s="17"/>
      <c r="X48" s="17"/>
      <c r="Y48" s="17"/>
      <c r="Z48" s="17"/>
      <c r="AA48" s="17"/>
      <c r="AB48" s="17"/>
      <c r="AC48" s="17"/>
    </row>
    <row r="49" ht="20.100000000000001" customHeight="1"/>
    <row r="50" ht="20.100000000000001" customHeight="1"/>
  </sheetData>
  <mergeCells count="271">
    <mergeCell ref="A41:P41"/>
    <mergeCell ref="Q41:R41"/>
    <mergeCell ref="S41:T41"/>
    <mergeCell ref="U41:X41"/>
    <mergeCell ref="U39:V39"/>
    <mergeCell ref="W39:X39"/>
    <mergeCell ref="C40:G40"/>
    <mergeCell ref="H40:L40"/>
    <mergeCell ref="M40:N40"/>
    <mergeCell ref="O40:P40"/>
    <mergeCell ref="Q40:R40"/>
    <mergeCell ref="S40:T40"/>
    <mergeCell ref="U40:V40"/>
    <mergeCell ref="W40:X40"/>
    <mergeCell ref="C39:G39"/>
    <mergeCell ref="H39:L39"/>
    <mergeCell ref="M39:N39"/>
    <mergeCell ref="O39:P39"/>
    <mergeCell ref="Q39:R39"/>
    <mergeCell ref="S39:T39"/>
    <mergeCell ref="W38:X38"/>
    <mergeCell ref="C37:G37"/>
    <mergeCell ref="H37:L37"/>
    <mergeCell ref="M37:N37"/>
    <mergeCell ref="O37:P37"/>
    <mergeCell ref="Q37:R37"/>
    <mergeCell ref="S37:T37"/>
    <mergeCell ref="U37:V37"/>
    <mergeCell ref="W37:X37"/>
    <mergeCell ref="C38:G38"/>
    <mergeCell ref="H38:L38"/>
    <mergeCell ref="M38:N38"/>
    <mergeCell ref="O38:P38"/>
    <mergeCell ref="Q38:R38"/>
    <mergeCell ref="S38:T38"/>
    <mergeCell ref="U38:V38"/>
    <mergeCell ref="C35:G35"/>
    <mergeCell ref="H35:L35"/>
    <mergeCell ref="M35:N35"/>
    <mergeCell ref="O35:P35"/>
    <mergeCell ref="Q35:R35"/>
    <mergeCell ref="S35:T35"/>
    <mergeCell ref="U35:V35"/>
    <mergeCell ref="W35:X35"/>
    <mergeCell ref="C36:G36"/>
    <mergeCell ref="H36:L36"/>
    <mergeCell ref="M36:N36"/>
    <mergeCell ref="O36:P36"/>
    <mergeCell ref="Q36:R36"/>
    <mergeCell ref="S36:T36"/>
    <mergeCell ref="U36:V36"/>
    <mergeCell ref="W36:X36"/>
    <mergeCell ref="C33:G33"/>
    <mergeCell ref="H33:L33"/>
    <mergeCell ref="M33:N33"/>
    <mergeCell ref="O33:P33"/>
    <mergeCell ref="Q33:R33"/>
    <mergeCell ref="S33:T33"/>
    <mergeCell ref="U33:V33"/>
    <mergeCell ref="W33:X33"/>
    <mergeCell ref="C34:G34"/>
    <mergeCell ref="H34:L34"/>
    <mergeCell ref="M34:N34"/>
    <mergeCell ref="O34:P34"/>
    <mergeCell ref="Q34:R34"/>
    <mergeCell ref="S34:T34"/>
    <mergeCell ref="U34:V34"/>
    <mergeCell ref="W34:X34"/>
    <mergeCell ref="C31:G31"/>
    <mergeCell ref="H31:L31"/>
    <mergeCell ref="M31:N31"/>
    <mergeCell ref="O31:P31"/>
    <mergeCell ref="Q31:R31"/>
    <mergeCell ref="S31:T31"/>
    <mergeCell ref="U31:V31"/>
    <mergeCell ref="W31:X31"/>
    <mergeCell ref="C32:G32"/>
    <mergeCell ref="H32:L32"/>
    <mergeCell ref="M32:N32"/>
    <mergeCell ref="O32:P32"/>
    <mergeCell ref="Q32:R32"/>
    <mergeCell ref="S32:T32"/>
    <mergeCell ref="U32:V32"/>
    <mergeCell ref="W32:X32"/>
    <mergeCell ref="C29:G29"/>
    <mergeCell ref="H29:L29"/>
    <mergeCell ref="M29:N29"/>
    <mergeCell ref="O29:P29"/>
    <mergeCell ref="Q29:R29"/>
    <mergeCell ref="S29:T29"/>
    <mergeCell ref="U29:V29"/>
    <mergeCell ref="W29:X29"/>
    <mergeCell ref="C30:G30"/>
    <mergeCell ref="H30:L30"/>
    <mergeCell ref="M30:N30"/>
    <mergeCell ref="O30:P30"/>
    <mergeCell ref="Q30:R30"/>
    <mergeCell ref="S30:T30"/>
    <mergeCell ref="U30:V30"/>
    <mergeCell ref="W30:X30"/>
    <mergeCell ref="C27:G27"/>
    <mergeCell ref="H27:L27"/>
    <mergeCell ref="M27:N27"/>
    <mergeCell ref="O27:P27"/>
    <mergeCell ref="Q27:R27"/>
    <mergeCell ref="S27:T27"/>
    <mergeCell ref="U27:V27"/>
    <mergeCell ref="W27:X27"/>
    <mergeCell ref="C28:G28"/>
    <mergeCell ref="H28:L28"/>
    <mergeCell ref="M28:N28"/>
    <mergeCell ref="O28:P28"/>
    <mergeCell ref="Q28:R28"/>
    <mergeCell ref="S28:T28"/>
    <mergeCell ref="U28:V28"/>
    <mergeCell ref="W28:X28"/>
    <mergeCell ref="C25:G25"/>
    <mergeCell ref="H25:L25"/>
    <mergeCell ref="M25:N25"/>
    <mergeCell ref="O25:P25"/>
    <mergeCell ref="Q25:R25"/>
    <mergeCell ref="S25:T25"/>
    <mergeCell ref="U25:V25"/>
    <mergeCell ref="W25:X25"/>
    <mergeCell ref="C26:G26"/>
    <mergeCell ref="H26:L26"/>
    <mergeCell ref="M26:N26"/>
    <mergeCell ref="O26:P26"/>
    <mergeCell ref="Q26:R26"/>
    <mergeCell ref="S26:T26"/>
    <mergeCell ref="U26:V26"/>
    <mergeCell ref="W26:X26"/>
    <mergeCell ref="C23:G23"/>
    <mergeCell ref="H23:L23"/>
    <mergeCell ref="M23:N23"/>
    <mergeCell ref="O23:P23"/>
    <mergeCell ref="Q23:R23"/>
    <mergeCell ref="S23:T23"/>
    <mergeCell ref="U23:V23"/>
    <mergeCell ref="W23:X23"/>
    <mergeCell ref="C24:G24"/>
    <mergeCell ref="H24:L24"/>
    <mergeCell ref="M24:N24"/>
    <mergeCell ref="O24:P24"/>
    <mergeCell ref="Q24:R24"/>
    <mergeCell ref="S24:T24"/>
    <mergeCell ref="U24:V24"/>
    <mergeCell ref="W24:X24"/>
    <mergeCell ref="C21:G21"/>
    <mergeCell ref="H21:L21"/>
    <mergeCell ref="M21:N21"/>
    <mergeCell ref="O21:P21"/>
    <mergeCell ref="Q21:R21"/>
    <mergeCell ref="S21:T21"/>
    <mergeCell ref="U21:V21"/>
    <mergeCell ref="W21:X21"/>
    <mergeCell ref="C22:G22"/>
    <mergeCell ref="H22:L22"/>
    <mergeCell ref="M22:N22"/>
    <mergeCell ref="O22:P22"/>
    <mergeCell ref="Q22:R22"/>
    <mergeCell ref="S22:T22"/>
    <mergeCell ref="U22:V22"/>
    <mergeCell ref="W22:X22"/>
    <mergeCell ref="C19:G19"/>
    <mergeCell ref="H19:L19"/>
    <mergeCell ref="M19:N19"/>
    <mergeCell ref="O19:P19"/>
    <mergeCell ref="Q19:R19"/>
    <mergeCell ref="S19:T19"/>
    <mergeCell ref="U19:V19"/>
    <mergeCell ref="W19:X19"/>
    <mergeCell ref="C20:G20"/>
    <mergeCell ref="H20:L20"/>
    <mergeCell ref="M20:N20"/>
    <mergeCell ref="O20:P20"/>
    <mergeCell ref="Q20:R20"/>
    <mergeCell ref="S20:T20"/>
    <mergeCell ref="U20:V20"/>
    <mergeCell ref="W20:X20"/>
    <mergeCell ref="C17:G17"/>
    <mergeCell ref="H17:L17"/>
    <mergeCell ref="M17:N17"/>
    <mergeCell ref="O17:P17"/>
    <mergeCell ref="Q17:R17"/>
    <mergeCell ref="S17:T17"/>
    <mergeCell ref="U17:V17"/>
    <mergeCell ref="W17:X17"/>
    <mergeCell ref="C18:G18"/>
    <mergeCell ref="H18:L18"/>
    <mergeCell ref="M18:N18"/>
    <mergeCell ref="O18:P18"/>
    <mergeCell ref="Q18:R18"/>
    <mergeCell ref="S18:T18"/>
    <mergeCell ref="U18:V18"/>
    <mergeCell ref="W18:X18"/>
    <mergeCell ref="C15:G15"/>
    <mergeCell ref="H15:L15"/>
    <mergeCell ref="M15:N15"/>
    <mergeCell ref="O15:P15"/>
    <mergeCell ref="Q15:R15"/>
    <mergeCell ref="S15:T15"/>
    <mergeCell ref="U15:V15"/>
    <mergeCell ref="W15:X15"/>
    <mergeCell ref="C16:G16"/>
    <mergeCell ref="H16:L16"/>
    <mergeCell ref="M16:N16"/>
    <mergeCell ref="O16:P16"/>
    <mergeCell ref="Q16:R16"/>
    <mergeCell ref="S16:T16"/>
    <mergeCell ref="U16:V16"/>
    <mergeCell ref="W16:X16"/>
    <mergeCell ref="U13:V13"/>
    <mergeCell ref="W13:X13"/>
    <mergeCell ref="C14:G14"/>
    <mergeCell ref="H14:L14"/>
    <mergeCell ref="M14:N14"/>
    <mergeCell ref="O14:P14"/>
    <mergeCell ref="Q14:R14"/>
    <mergeCell ref="S14:T14"/>
    <mergeCell ref="U14:V14"/>
    <mergeCell ref="W14:X14"/>
    <mergeCell ref="C13:G13"/>
    <mergeCell ref="H13:L13"/>
    <mergeCell ref="M13:N13"/>
    <mergeCell ref="O13:P13"/>
    <mergeCell ref="Q13:R13"/>
    <mergeCell ref="S13:T13"/>
    <mergeCell ref="S11:T11"/>
    <mergeCell ref="U11:V11"/>
    <mergeCell ref="C11:G11"/>
    <mergeCell ref="C12:G12"/>
    <mergeCell ref="V8:X9"/>
    <mergeCell ref="A9:C9"/>
    <mergeCell ref="W11:X11"/>
    <mergeCell ref="H12:L12"/>
    <mergeCell ref="M12:N12"/>
    <mergeCell ref="O12:P12"/>
    <mergeCell ref="A11:A12"/>
    <mergeCell ref="B11:B12"/>
    <mergeCell ref="H11:L11"/>
    <mergeCell ref="M11:P11"/>
    <mergeCell ref="Q11:R12"/>
    <mergeCell ref="A8:C8"/>
    <mergeCell ref="D8:K9"/>
    <mergeCell ref="L8:M9"/>
    <mergeCell ref="N8:P9"/>
    <mergeCell ref="Q8:U9"/>
    <mergeCell ref="S12:T12"/>
    <mergeCell ref="U12:V12"/>
    <mergeCell ref="W12:X12"/>
    <mergeCell ref="A6:C7"/>
    <mergeCell ref="D6:M7"/>
    <mergeCell ref="Q6:X6"/>
    <mergeCell ref="Q7:X7"/>
    <mergeCell ref="I4:I5"/>
    <mergeCell ref="J4:J5"/>
    <mergeCell ref="K4:K5"/>
    <mergeCell ref="L4:L5"/>
    <mergeCell ref="M4:M5"/>
    <mergeCell ref="N4:P7"/>
    <mergeCell ref="V2:W2"/>
    <mergeCell ref="A4:C5"/>
    <mergeCell ref="D4:D5"/>
    <mergeCell ref="E4:E5"/>
    <mergeCell ref="F4:F5"/>
    <mergeCell ref="G4:G5"/>
    <mergeCell ref="H4:H5"/>
    <mergeCell ref="Q4:X4"/>
    <mergeCell ref="Q5:X5"/>
    <mergeCell ref="A1:P2"/>
  </mergeCells>
  <phoneticPr fontId="2"/>
  <conditionalFormatting sqref="B13:B40">
    <cfRule type="expression" dxfId="1" priority="1" stopIfTrue="1">
      <formula>XDG10=1</formula>
    </cfRule>
    <cfRule type="expression" dxfId="0" priority="2" stopIfTrue="1">
      <formula>XDG10=7</formula>
    </cfRule>
  </conditionalFormatting>
  <pageMargins left="0.78740157480314965" right="0.78740157480314965" top="0.39370078740157483" bottom="0.39370078740157483" header="0.31496062992125984" footer="0.31496062992125984"/>
  <pageSetup paperSize="9"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使い方など</vt:lpstr>
      <vt:lpstr>請求書</vt:lpstr>
      <vt:lpstr>明細書</vt:lpstr>
      <vt:lpstr>実績記録票</vt:lpstr>
      <vt:lpstr>請求書記入例</vt:lpstr>
      <vt:lpstr>明細書記入例</vt:lpstr>
      <vt:lpstr>実績記録票記入例</vt:lpstr>
      <vt:lpstr>実績記録票!Print_Area</vt:lpstr>
      <vt:lpstr>実績記録票記入例!Print_Area</vt:lpstr>
      <vt:lpstr>明細書!Print_Area</vt:lpstr>
      <vt:lpstr>明細書記入例!Print_Area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03039</dc:creator>
  <cp:lastModifiedBy>04187</cp:lastModifiedBy>
  <cp:lastPrinted>2024-02-20T08:09:24Z</cp:lastPrinted>
  <dcterms:created xsi:type="dcterms:W3CDTF">2022-12-02T04:49:11Z</dcterms:created>
  <dcterms:modified xsi:type="dcterms:W3CDTF">2024-03-11T05:41:45Z</dcterms:modified>
</cp:coreProperties>
</file>