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defaultThemeVersion="124226"/>
  <mc:AlternateContent xmlns:mc="http://schemas.openxmlformats.org/markup-compatibility/2006">
    <mc:Choice Requires="x15">
      <x15ac:absPath xmlns:x15ac="http://schemas.microsoft.com/office/spreadsheetml/2010/11/ac" url="Z:\障害福祉係\11-05 地域生活支援事業\19-01-03 日中一時支援事業\様式\事業者\"/>
    </mc:Choice>
  </mc:AlternateContent>
  <xr:revisionPtr revIDLastSave="0" documentId="13_ncr:1_{BA66D0CA-A9BB-4706-812B-ADA6A8A9618D}" xr6:coauthVersionLast="36" xr6:coauthVersionMax="36" xr10:uidLastSave="{00000000-0000-0000-0000-000000000000}"/>
  <bookViews>
    <workbookView xWindow="0" yWindow="45" windowWidth="19260" windowHeight="6975" tabRatio="653" activeTab="7" xr2:uid="{00000000-000D-0000-FFFF-FFFF00000000}"/>
  </bookViews>
  <sheets>
    <sheet name="使い方など" sheetId="8" r:id="rId1"/>
    <sheet name="請求書" sheetId="9" r:id="rId2"/>
    <sheet name="明細書" sheetId="1" r:id="rId3"/>
    <sheet name="実績記録票" sheetId="5" r:id="rId4"/>
    <sheet name="請求書記入例" sheetId="10" r:id="rId5"/>
    <sheet name="明細書記入例" sheetId="4" r:id="rId6"/>
    <sheet name="実績記録票記入例" sheetId="6" r:id="rId7"/>
    <sheet name="算定基準" sheetId="11" r:id="rId8"/>
  </sheets>
  <definedNames>
    <definedName name="_xlnm.Print_Area" localSheetId="7">算定基準!$A$1:$H$43</definedName>
    <definedName name="_xlnm.Print_Area" localSheetId="3">実績記録票!$A$1:$X$44</definedName>
    <definedName name="_xlnm.Print_Area" localSheetId="6">実績記録票記入例!$A$1:$X$41</definedName>
    <definedName name="_xlnm.Print_Area" localSheetId="2">明細書!$A$1:$X$37</definedName>
    <definedName name="_xlnm.Print_Area" localSheetId="5">明細書記入例!$A$1:$Y$37</definedName>
    <definedName name="_xlnm.Print_Titles" localSheetId="7">#REF!</definedName>
    <definedName name="_xlnm.Print_Titles">#REF!</definedName>
    <definedName name="Q_ｱﾙﾊﾞｲﾄ除く" localSheetId="3">#REF!</definedName>
    <definedName name="Q_ｱﾙﾊﾞｲﾄ除く">#REF!</definedName>
    <definedName name="T_建設_10001_11289_">#REF!</definedName>
    <definedName name="データ">#REF!</definedName>
    <definedName name="業者名簿">#REF!</definedName>
    <definedName name="番号順">#REF!</definedName>
    <definedName name="物品２">#REF!</definedName>
    <definedName name="物品データ">#REF!</definedName>
  </definedNames>
  <calcPr calcId="191029"/>
</workbook>
</file>

<file path=xl/calcChain.xml><?xml version="1.0" encoding="utf-8"?>
<calcChain xmlns="http://schemas.openxmlformats.org/spreadsheetml/2006/main">
  <c r="L16" i="1" l="1"/>
  <c r="L14" i="1"/>
  <c r="O3" i="11"/>
  <c r="O4" i="11"/>
  <c r="O5" i="11"/>
  <c r="O6" i="11"/>
  <c r="O7" i="11"/>
  <c r="O8" i="11"/>
  <c r="O9" i="11"/>
  <c r="O12" i="11"/>
  <c r="O13" i="11"/>
  <c r="O14" i="11"/>
  <c r="O15" i="11"/>
  <c r="C13" i="5" l="1"/>
  <c r="L19" i="11"/>
  <c r="K6" i="11"/>
  <c r="J7" i="11"/>
  <c r="K7" i="11"/>
  <c r="L7" i="11"/>
  <c r="J8" i="11"/>
  <c r="K8" i="11"/>
  <c r="L8" i="11"/>
  <c r="J9" i="11"/>
  <c r="K9" i="11"/>
  <c r="L9" i="11"/>
  <c r="J10" i="11"/>
  <c r="K10" i="11"/>
  <c r="L10" i="11"/>
  <c r="J11" i="11"/>
  <c r="K11" i="11"/>
  <c r="L11" i="11"/>
  <c r="J13" i="11"/>
  <c r="K13" i="11"/>
  <c r="L13" i="11"/>
  <c r="J14" i="11"/>
  <c r="K14" i="11"/>
  <c r="L14" i="11"/>
  <c r="J15" i="11"/>
  <c r="K15" i="11"/>
  <c r="L15" i="11"/>
  <c r="J16" i="11"/>
  <c r="K16" i="11"/>
  <c r="L16" i="11"/>
  <c r="J17" i="11"/>
  <c r="K17" i="11"/>
  <c r="L17" i="11"/>
  <c r="J18" i="11"/>
  <c r="K18" i="11"/>
  <c r="L18" i="11"/>
  <c r="J19" i="11"/>
  <c r="K19" i="11"/>
  <c r="J20" i="11"/>
  <c r="K20" i="11"/>
  <c r="L20" i="11"/>
  <c r="J21" i="11"/>
  <c r="K21" i="11"/>
  <c r="L21" i="11"/>
  <c r="J24" i="11"/>
  <c r="K24" i="11"/>
  <c r="L24" i="11"/>
  <c r="L6" i="11"/>
  <c r="J6" i="11"/>
  <c r="O18" i="11"/>
  <c r="O29" i="11"/>
  <c r="O28" i="11"/>
  <c r="O27" i="11"/>
  <c r="O24" i="11" l="1"/>
  <c r="O23" i="11"/>
  <c r="O22" i="11"/>
  <c r="O21" i="11"/>
  <c r="O20" i="11"/>
  <c r="O19" i="11"/>
  <c r="L29" i="9" l="1"/>
  <c r="K40" i="5" l="1"/>
  <c r="AA40" i="5" s="1"/>
  <c r="C40" i="5"/>
  <c r="K39" i="5"/>
  <c r="AA39" i="5" s="1"/>
  <c r="C39" i="5"/>
  <c r="K38" i="5"/>
  <c r="AA38" i="5" s="1"/>
  <c r="C38" i="5"/>
  <c r="K37" i="5"/>
  <c r="AA37" i="5" s="1"/>
  <c r="C37" i="5"/>
  <c r="K36" i="5"/>
  <c r="AA36" i="5" s="1"/>
  <c r="C36" i="5"/>
  <c r="K35" i="5"/>
  <c r="AA35" i="5" s="1"/>
  <c r="C35" i="5"/>
  <c r="N44" i="5" l="1"/>
  <c r="P17" i="1" s="1"/>
  <c r="R17" i="1" s="1"/>
  <c r="K14" i="5"/>
  <c r="K15" i="5"/>
  <c r="AA15" i="5" s="1"/>
  <c r="K16" i="5"/>
  <c r="AA16" i="5" s="1"/>
  <c r="K17" i="5"/>
  <c r="K18" i="5"/>
  <c r="AA18" i="5" s="1"/>
  <c r="K19" i="5"/>
  <c r="AA19" i="5" s="1"/>
  <c r="K20" i="5"/>
  <c r="AA20" i="5" s="1"/>
  <c r="K21" i="5"/>
  <c r="AA21" i="5" s="1"/>
  <c r="K22" i="5"/>
  <c r="AA22" i="5" s="1"/>
  <c r="K23" i="5"/>
  <c r="AA23" i="5" s="1"/>
  <c r="K24" i="5"/>
  <c r="AA24" i="5" s="1"/>
  <c r="K25" i="5"/>
  <c r="AA25" i="5" s="1"/>
  <c r="K26" i="5"/>
  <c r="AA26" i="5" s="1"/>
  <c r="K27" i="5"/>
  <c r="AA27" i="5" s="1"/>
  <c r="K28" i="5"/>
  <c r="AA28" i="5" s="1"/>
  <c r="K29" i="5"/>
  <c r="AA29" i="5" s="1"/>
  <c r="K30" i="5"/>
  <c r="AA30" i="5" s="1"/>
  <c r="K31" i="5"/>
  <c r="AA31" i="5" s="1"/>
  <c r="K32" i="5"/>
  <c r="AA32" i="5" s="1"/>
  <c r="K33" i="5"/>
  <c r="AA33" i="5" s="1"/>
  <c r="K34" i="5"/>
  <c r="AA34" i="5" s="1"/>
  <c r="K41" i="5"/>
  <c r="AA41" i="5" s="1"/>
  <c r="K42" i="5"/>
  <c r="AA42" i="5" s="1"/>
  <c r="K43" i="5"/>
  <c r="AA43" i="5" s="1"/>
  <c r="K13" i="5"/>
  <c r="C18" i="5"/>
  <c r="C19" i="5"/>
  <c r="C20" i="5"/>
  <c r="C21" i="5"/>
  <c r="C22" i="5"/>
  <c r="C23" i="5"/>
  <c r="C24" i="5"/>
  <c r="C25" i="5"/>
  <c r="C26" i="5"/>
  <c r="C27" i="5"/>
  <c r="C28" i="5"/>
  <c r="C29" i="5"/>
  <c r="C30" i="5"/>
  <c r="C31" i="5"/>
  <c r="C32" i="5"/>
  <c r="C33" i="5"/>
  <c r="C34" i="5"/>
  <c r="C41" i="5"/>
  <c r="C42" i="5"/>
  <c r="C43" i="5"/>
  <c r="U2" i="5"/>
  <c r="C14" i="5" s="1"/>
  <c r="U5" i="1"/>
  <c r="F12" i="9"/>
  <c r="P5" i="1"/>
  <c r="Q2" i="5"/>
  <c r="Q10" i="1"/>
  <c r="Q7" i="5"/>
  <c r="Q9" i="1"/>
  <c r="Q6" i="5"/>
  <c r="Q8" i="1"/>
  <c r="Q5" i="5"/>
  <c r="Q7" i="1"/>
  <c r="Q4" i="5"/>
  <c r="Q8" i="5"/>
  <c r="D8" i="5"/>
  <c r="D6" i="5"/>
  <c r="D9" i="1"/>
  <c r="M4" i="5"/>
  <c r="L4" i="5"/>
  <c r="K4" i="5"/>
  <c r="J4" i="5"/>
  <c r="I4" i="5"/>
  <c r="H4" i="5"/>
  <c r="G4" i="5"/>
  <c r="F4" i="5"/>
  <c r="E4" i="5"/>
  <c r="D4" i="5"/>
  <c r="M7" i="1"/>
  <c r="L7" i="1"/>
  <c r="K7" i="1"/>
  <c r="J7" i="1"/>
  <c r="I7" i="1"/>
  <c r="H7" i="1"/>
  <c r="G7" i="1"/>
  <c r="F7" i="1"/>
  <c r="E7" i="1"/>
  <c r="D7" i="1"/>
  <c r="J27" i="9"/>
  <c r="J26" i="9"/>
  <c r="J25" i="9"/>
  <c r="J24" i="9"/>
  <c r="J21" i="9"/>
  <c r="J23" i="9"/>
  <c r="J22" i="9"/>
  <c r="N20" i="9"/>
  <c r="K20" i="9"/>
  <c r="B12" i="9"/>
  <c r="C8" i="9"/>
  <c r="AA13" i="5" l="1"/>
  <c r="Q13" i="5" s="1"/>
  <c r="L15" i="1"/>
  <c r="AA17" i="5"/>
  <c r="AA14" i="5"/>
  <c r="C17" i="5"/>
  <c r="C16" i="5"/>
  <c r="C15" i="5"/>
  <c r="P16" i="1" l="1"/>
  <c r="R16" i="1" s="1"/>
  <c r="P15" i="1"/>
  <c r="R15" i="1" s="1"/>
  <c r="P14" i="1"/>
  <c r="R14" i="1" s="1"/>
  <c r="Q41" i="6"/>
  <c r="N41" i="6"/>
  <c r="AC40" i="6"/>
  <c r="AD40" i="6" s="1"/>
  <c r="K40" i="6" s="1"/>
  <c r="AB40" i="6"/>
  <c r="Z40" i="6"/>
  <c r="C40" i="6"/>
  <c r="AE39" i="6"/>
  <c r="AC39" i="6"/>
  <c r="AF39" i="6" s="1"/>
  <c r="AG39" i="6" s="1"/>
  <c r="AB39" i="6"/>
  <c r="Z39" i="6"/>
  <c r="C39" i="6"/>
  <c r="AE38" i="6"/>
  <c r="AC38" i="6"/>
  <c r="AD38" i="6" s="1"/>
  <c r="K38" i="6" s="1"/>
  <c r="AB38" i="6"/>
  <c r="Z38" i="6"/>
  <c r="C38" i="6"/>
  <c r="AE37" i="6"/>
  <c r="AC37" i="6"/>
  <c r="AF37" i="6" s="1"/>
  <c r="AG37" i="6" s="1"/>
  <c r="AB37" i="6"/>
  <c r="Z37" i="6"/>
  <c r="C37" i="6"/>
  <c r="AE36" i="6"/>
  <c r="AC36" i="6"/>
  <c r="AD36" i="6" s="1"/>
  <c r="K36" i="6" s="1"/>
  <c r="AB36" i="6"/>
  <c r="Z36" i="6"/>
  <c r="C36" i="6"/>
  <c r="AE35" i="6"/>
  <c r="AC35" i="6"/>
  <c r="AF35" i="6" s="1"/>
  <c r="AG35" i="6" s="1"/>
  <c r="AB35" i="6"/>
  <c r="Z35" i="6"/>
  <c r="C35" i="6"/>
  <c r="AE34" i="6"/>
  <c r="AC34" i="6"/>
  <c r="AD34" i="6" s="1"/>
  <c r="K34" i="6" s="1"/>
  <c r="AB34" i="6"/>
  <c r="Z34" i="6"/>
  <c r="C34" i="6"/>
  <c r="AE33" i="6"/>
  <c r="AC33" i="6"/>
  <c r="AF33" i="6" s="1"/>
  <c r="AG33" i="6" s="1"/>
  <c r="AB33" i="6"/>
  <c r="Z33" i="6"/>
  <c r="C33" i="6"/>
  <c r="AE32" i="6"/>
  <c r="AC32" i="6"/>
  <c r="AD32" i="6" s="1"/>
  <c r="K32" i="6" s="1"/>
  <c r="AB32" i="6"/>
  <c r="Z32" i="6"/>
  <c r="C32" i="6"/>
  <c r="AE31" i="6"/>
  <c r="AC31" i="6"/>
  <c r="AF31" i="6" s="1"/>
  <c r="AG31" i="6" s="1"/>
  <c r="AB31" i="6"/>
  <c r="Z31" i="6"/>
  <c r="C31" i="6"/>
  <c r="AE30" i="6"/>
  <c r="AC30" i="6"/>
  <c r="AD30" i="6" s="1"/>
  <c r="K30" i="6" s="1"/>
  <c r="AB30" i="6"/>
  <c r="Z30" i="6"/>
  <c r="C30" i="6"/>
  <c r="AE29" i="6"/>
  <c r="AC29" i="6"/>
  <c r="AF29" i="6" s="1"/>
  <c r="AG29" i="6" s="1"/>
  <c r="AB29" i="6"/>
  <c r="Z29" i="6"/>
  <c r="C29" i="6"/>
  <c r="AE28" i="6"/>
  <c r="AC28" i="6"/>
  <c r="AD28" i="6" s="1"/>
  <c r="K28" i="6" s="1"/>
  <c r="AB28" i="6"/>
  <c r="Z28" i="6"/>
  <c r="C28" i="6"/>
  <c r="AE27" i="6"/>
  <c r="AC27" i="6"/>
  <c r="AF27" i="6" s="1"/>
  <c r="AG27" i="6" s="1"/>
  <c r="AB27" i="6"/>
  <c r="Z27" i="6"/>
  <c r="C27" i="6"/>
  <c r="AE26" i="6"/>
  <c r="AC26" i="6"/>
  <c r="AD26" i="6" s="1"/>
  <c r="K26" i="6" s="1"/>
  <c r="AB26" i="6"/>
  <c r="Z26" i="6"/>
  <c r="C26" i="6"/>
  <c r="AE25" i="6"/>
  <c r="AC25" i="6"/>
  <c r="AF25" i="6" s="1"/>
  <c r="AG25" i="6" s="1"/>
  <c r="AB25" i="6"/>
  <c r="Z25" i="6"/>
  <c r="C25" i="6"/>
  <c r="AE24" i="6"/>
  <c r="AC24" i="6"/>
  <c r="AD24" i="6" s="1"/>
  <c r="K24" i="6" s="1"/>
  <c r="AB24" i="6"/>
  <c r="Z24" i="6"/>
  <c r="C24" i="6"/>
  <c r="AE23" i="6"/>
  <c r="AC23" i="6"/>
  <c r="AF23" i="6" s="1"/>
  <c r="AG23" i="6" s="1"/>
  <c r="AB23" i="6"/>
  <c r="Z23" i="6"/>
  <c r="C23" i="6"/>
  <c r="AE22" i="6"/>
  <c r="AC22" i="6"/>
  <c r="AD22" i="6" s="1"/>
  <c r="K22" i="6" s="1"/>
  <c r="AB22" i="6"/>
  <c r="Z22" i="6"/>
  <c r="C22" i="6"/>
  <c r="AE21" i="6"/>
  <c r="AC21" i="6"/>
  <c r="AF21" i="6" s="1"/>
  <c r="AG21" i="6" s="1"/>
  <c r="AB21" i="6"/>
  <c r="Z21" i="6"/>
  <c r="C21" i="6"/>
  <c r="AE20" i="6"/>
  <c r="AC20" i="6"/>
  <c r="AD20" i="6" s="1"/>
  <c r="K20" i="6" s="1"/>
  <c r="AB20" i="6"/>
  <c r="Z20" i="6"/>
  <c r="C20" i="6"/>
  <c r="AE19" i="6"/>
  <c r="AC19" i="6"/>
  <c r="AF19" i="6" s="1"/>
  <c r="AG19" i="6" s="1"/>
  <c r="AB19" i="6"/>
  <c r="Z19" i="6"/>
  <c r="C19" i="6"/>
  <c r="AE18" i="6"/>
  <c r="AC18" i="6"/>
  <c r="AD18" i="6" s="1"/>
  <c r="K18" i="6" s="1"/>
  <c r="AB18" i="6"/>
  <c r="Z18" i="6"/>
  <c r="C18" i="6"/>
  <c r="AE17" i="6"/>
  <c r="AC17" i="6"/>
  <c r="AF17" i="6" s="1"/>
  <c r="AG17" i="6" s="1"/>
  <c r="AB17" i="6"/>
  <c r="Z17" i="6"/>
  <c r="C17" i="6" s="1"/>
  <c r="AE16" i="6"/>
  <c r="AC16" i="6"/>
  <c r="AD16" i="6" s="1"/>
  <c r="K16" i="6" s="1"/>
  <c r="AB16" i="6"/>
  <c r="Z16" i="6"/>
  <c r="C16" i="6" s="1"/>
  <c r="AE15" i="6"/>
  <c r="AC15" i="6"/>
  <c r="AF15" i="6" s="1"/>
  <c r="AG15" i="6" s="1"/>
  <c r="AB15" i="6"/>
  <c r="Z15" i="6"/>
  <c r="C15" i="6" s="1"/>
  <c r="AE14" i="6"/>
  <c r="AC14" i="6"/>
  <c r="AD14" i="6" s="1"/>
  <c r="K14" i="6" s="1"/>
  <c r="AB14" i="6"/>
  <c r="Z14" i="6"/>
  <c r="C14" i="6" s="1"/>
  <c r="AE13" i="6"/>
  <c r="AC13" i="6"/>
  <c r="AF13" i="6" s="1"/>
  <c r="AG13" i="6" s="1"/>
  <c r="AB13" i="6"/>
  <c r="Z13" i="6"/>
  <c r="C13" i="6" s="1"/>
  <c r="Q14" i="5" l="1"/>
  <c r="Q15" i="5" s="1"/>
  <c r="S24" i="1"/>
  <c r="AH23" i="6"/>
  <c r="AJ23" i="6" s="1"/>
  <c r="AI23" i="6"/>
  <c r="AH31" i="6"/>
  <c r="AI31" i="6"/>
  <c r="AH39" i="6"/>
  <c r="AJ39" i="6" s="1"/>
  <c r="AI39" i="6"/>
  <c r="AJ31" i="6"/>
  <c r="AH17" i="6"/>
  <c r="AI17" i="6"/>
  <c r="AH25" i="6"/>
  <c r="AI25" i="6"/>
  <c r="AH33" i="6"/>
  <c r="AI33" i="6"/>
  <c r="AH13" i="6"/>
  <c r="AI13" i="6"/>
  <c r="AJ13" i="6"/>
  <c r="AJ15" i="6"/>
  <c r="AJ25" i="6"/>
  <c r="AJ33" i="6"/>
  <c r="AH27" i="6"/>
  <c r="AI27" i="6"/>
  <c r="AH15" i="6"/>
  <c r="AI15" i="6"/>
  <c r="AJ17" i="6"/>
  <c r="AH19" i="6"/>
  <c r="AJ19" i="6" s="1"/>
  <c r="AI19" i="6"/>
  <c r="AH35" i="6"/>
  <c r="AI35" i="6"/>
  <c r="AJ27" i="6"/>
  <c r="AJ35" i="6"/>
  <c r="AH29" i="6"/>
  <c r="AJ29" i="6" s="1"/>
  <c r="AI29" i="6"/>
  <c r="AH37" i="6"/>
  <c r="AJ37" i="6" s="1"/>
  <c r="AI37" i="6"/>
  <c r="AH21" i="6"/>
  <c r="AJ21" i="6" s="1"/>
  <c r="AI21" i="6"/>
  <c r="AE40" i="6"/>
  <c r="AF14" i="6"/>
  <c r="AG14" i="6" s="1"/>
  <c r="AF16" i="6"/>
  <c r="AG16" i="6" s="1"/>
  <c r="AF18" i="6"/>
  <c r="AG18" i="6" s="1"/>
  <c r="AF20" i="6"/>
  <c r="AG20" i="6" s="1"/>
  <c r="AF22" i="6"/>
  <c r="AG22" i="6" s="1"/>
  <c r="AF24" i="6"/>
  <c r="AG24" i="6" s="1"/>
  <c r="AF26" i="6"/>
  <c r="AG26" i="6" s="1"/>
  <c r="AF28" i="6"/>
  <c r="AG28" i="6" s="1"/>
  <c r="AF30" i="6"/>
  <c r="AG30" i="6" s="1"/>
  <c r="AF32" i="6"/>
  <c r="AG32" i="6" s="1"/>
  <c r="AF34" i="6"/>
  <c r="AG34" i="6" s="1"/>
  <c r="AF36" i="6"/>
  <c r="AG36" i="6" s="1"/>
  <c r="AF38" i="6"/>
  <c r="AG38" i="6" s="1"/>
  <c r="AF40" i="6"/>
  <c r="AG40" i="6" s="1"/>
  <c r="AD13" i="6"/>
  <c r="K13" i="6" s="1"/>
  <c r="AD15" i="6"/>
  <c r="K15" i="6" s="1"/>
  <c r="AD17" i="6"/>
  <c r="K17" i="6" s="1"/>
  <c r="AD19" i="6"/>
  <c r="K19" i="6" s="1"/>
  <c r="AD21" i="6"/>
  <c r="K21" i="6" s="1"/>
  <c r="AD23" i="6"/>
  <c r="K23" i="6" s="1"/>
  <c r="AD25" i="6"/>
  <c r="K25" i="6" s="1"/>
  <c r="AD27" i="6"/>
  <c r="K27" i="6" s="1"/>
  <c r="AD29" i="6"/>
  <c r="K29" i="6" s="1"/>
  <c r="AD31" i="6"/>
  <c r="K31" i="6" s="1"/>
  <c r="AD33" i="6"/>
  <c r="K33" i="6" s="1"/>
  <c r="AD35" i="6"/>
  <c r="K35" i="6" s="1"/>
  <c r="AD37" i="6"/>
  <c r="K37" i="6" s="1"/>
  <c r="AD39" i="6"/>
  <c r="K39" i="6" s="1"/>
  <c r="Q16" i="5" l="1"/>
  <c r="Q17" i="5" s="1"/>
  <c r="AI30" i="6"/>
  <c r="AH30" i="6"/>
  <c r="AD6" i="6"/>
  <c r="AD5" i="6"/>
  <c r="AD4" i="6"/>
  <c r="AI26" i="6"/>
  <c r="AH26" i="6"/>
  <c r="AJ26" i="6" s="1"/>
  <c r="AI18" i="6"/>
  <c r="AH18" i="6"/>
  <c r="AJ18" i="6" s="1"/>
  <c r="AI32" i="6"/>
  <c r="AH32" i="6"/>
  <c r="AJ32" i="6" s="1"/>
  <c r="AI14" i="6"/>
  <c r="AH14" i="6"/>
  <c r="AJ14" i="6" s="1"/>
  <c r="AI28" i="6"/>
  <c r="AH28" i="6"/>
  <c r="AJ28" i="6" s="1"/>
  <c r="AI40" i="6"/>
  <c r="AH40" i="6"/>
  <c r="AJ40" i="6" s="1"/>
  <c r="AI24" i="6"/>
  <c r="AH24" i="6"/>
  <c r="AJ24" i="6" s="1"/>
  <c r="AI34" i="6"/>
  <c r="AH34" i="6"/>
  <c r="AJ34" i="6" s="1"/>
  <c r="AI16" i="6"/>
  <c r="AH16" i="6"/>
  <c r="AJ16" i="6" s="1"/>
  <c r="AI38" i="6"/>
  <c r="AH38" i="6"/>
  <c r="AJ38" i="6" s="1"/>
  <c r="AI22" i="6"/>
  <c r="AH22" i="6"/>
  <c r="AJ22" i="6" s="1"/>
  <c r="AI36" i="6"/>
  <c r="AH36" i="6"/>
  <c r="AJ36" i="6" s="1"/>
  <c r="AI20" i="6"/>
  <c r="AH20" i="6"/>
  <c r="AJ20" i="6" s="1"/>
  <c r="Q18" i="5" l="1"/>
  <c r="Q19" i="5" s="1"/>
  <c r="AJ30" i="6"/>
  <c r="AD7" i="6"/>
  <c r="Q20" i="5" l="1"/>
  <c r="Q21" i="5" s="1"/>
  <c r="Q22" i="5" s="1"/>
  <c r="Q23" i="5" s="1"/>
  <c r="Q24" i="5" s="1"/>
  <c r="Q25" i="5" s="1"/>
  <c r="Q26" i="5" s="1"/>
  <c r="Q27" i="5" s="1"/>
  <c r="Q28" i="5" s="1"/>
  <c r="Q29" i="5" s="1"/>
  <c r="Q30" i="5" s="1"/>
  <c r="Q31" i="5" s="1"/>
  <c r="Q32" i="5" s="1"/>
  <c r="Q33" i="5" s="1"/>
  <c r="Q34" i="5" s="1"/>
  <c r="Q35" i="5" s="1"/>
  <c r="Q36" i="5" s="1"/>
  <c r="Q37" i="5" s="1"/>
  <c r="Q38" i="5" s="1"/>
  <c r="Q39" i="5" s="1"/>
  <c r="Q40" i="5" s="1"/>
  <c r="Q41" i="5" s="1"/>
  <c r="Q42" i="5" s="1"/>
  <c r="Q43" i="5" s="1"/>
  <c r="R34" i="4"/>
  <c r="S31" i="4"/>
  <c r="S24" i="4"/>
  <c r="R15" i="4"/>
  <c r="R14" i="4"/>
  <c r="Q44" i="5" l="1"/>
  <c r="R28" i="1" s="1"/>
  <c r="S31" i="1" s="1"/>
  <c r="R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03039</author>
    <author>04187</author>
  </authors>
  <commentList>
    <comment ref="N4" authorId="0" shapeId="0" xr:uid="{FF50B5AB-1AEA-4BCA-A469-A448AFEEB0F0}">
      <text>
        <r>
          <rPr>
            <b/>
            <sz val="9"/>
            <color indexed="81"/>
            <rFont val="MS P ゴシック"/>
            <family val="3"/>
            <charset val="128"/>
          </rPr>
          <t>押印不要</t>
        </r>
      </text>
    </comment>
    <comment ref="N11" authorId="1" shapeId="0" xr:uid="{67EB3858-DF25-4A40-BB37-B284AD5056D8}">
      <text>
        <r>
          <rPr>
            <b/>
            <sz val="9"/>
            <color indexed="81"/>
            <rFont val="MS P ゴシック"/>
            <family val="3"/>
            <charset val="128"/>
          </rPr>
          <t>片道は「１」、往復は「２」で算定すること。</t>
        </r>
        <r>
          <rPr>
            <sz val="9"/>
            <color indexed="81"/>
            <rFont val="MS P ゴシック"/>
            <family val="3"/>
            <charset val="128"/>
          </rPr>
          <t xml:space="preserve">
</t>
        </r>
      </text>
    </comment>
    <comment ref="U12" authorId="0" shapeId="0" xr:uid="{CE69F2C1-C4CD-447C-AC0C-01A4C94D5464}">
      <text>
        <r>
          <rPr>
            <b/>
            <sz val="9"/>
            <color indexed="81"/>
            <rFont val="MS P ゴシック"/>
            <family val="3"/>
            <charset val="128"/>
          </rPr>
          <t>確認は押印である必要ありません。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03734</author>
    <author>04187</author>
    <author>03039</author>
  </authors>
  <commentList>
    <comment ref="L8" authorId="0" shapeId="0" xr:uid="{184D4BB8-EE28-4320-8EEF-D86BAA905749}">
      <text>
        <r>
          <rPr>
            <b/>
            <sz val="9"/>
            <color indexed="81"/>
            <rFont val="ＭＳ Ｐゴシック"/>
            <family val="3"/>
            <charset val="128"/>
          </rPr>
          <t>・改竄防止のため頭書に「￥」マークをつけ、枠内右詰めで記入してください。（金額入力すると自動的にマークが表示されます）
・金額の訂正は行わないでください。</t>
        </r>
      </text>
    </comment>
    <comment ref="B12" authorId="1" shapeId="0" xr:uid="{30D218FD-6D73-4504-B06C-A2131128506F}">
      <text>
        <r>
          <rPr>
            <b/>
            <sz val="9"/>
            <color indexed="81"/>
            <rFont val="MS P ゴシック"/>
            <family val="3"/>
            <charset val="128"/>
          </rPr>
          <t>西暦・和暦、いずれかで表記してください。</t>
        </r>
      </text>
    </comment>
    <comment ref="B14" authorId="1" shapeId="0" xr:uid="{EAE96F9C-BBF7-4A35-B6AF-AFA320351196}">
      <text>
        <r>
          <rPr>
            <b/>
            <sz val="9"/>
            <color indexed="81"/>
            <rFont val="MS P ゴシック"/>
            <family val="3"/>
            <charset val="128"/>
          </rPr>
          <t>障害者・障害児で内容を分けてご記入ください。</t>
        </r>
      </text>
    </comment>
    <comment ref="O19" authorId="2" shapeId="0" xr:uid="{5321C8A9-A4B0-4ED3-8C12-76E1ABE38F49}">
      <text>
        <r>
          <rPr>
            <b/>
            <sz val="9"/>
            <color indexed="81"/>
            <rFont val="MS P ゴシック"/>
            <family val="3"/>
            <charset val="128"/>
          </rPr>
          <t>西暦・和暦、いずれかで表記してください。</t>
        </r>
      </text>
    </comment>
    <comment ref="F21" authorId="0" shapeId="0" xr:uid="{8AD5B2B9-C1E1-4C84-A1F8-8FB679D391A5}">
      <text>
        <r>
          <rPr>
            <b/>
            <sz val="9"/>
            <color indexed="81"/>
            <rFont val="ＭＳ Ｐゴシック"/>
            <family val="3"/>
            <charset val="128"/>
          </rPr>
          <t>口座振込依頼書（会計室提出分）の
登録内容と
相違ないようにお願いします。
変更があった場合は、
再度依頼書の提出が
必要になります。</t>
        </r>
      </text>
    </comment>
    <comment ref="H30" authorId="2" shapeId="0" xr:uid="{DDBB99C0-7161-49CC-80B5-D8171D4EEBA6}">
      <text>
        <r>
          <rPr>
            <b/>
            <sz val="9"/>
            <color indexed="81"/>
            <rFont val="MS P ゴシック"/>
            <family val="3"/>
            <charset val="128"/>
          </rPr>
          <t>会計室に登録された４桁のコードを記載してください。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03039</author>
  </authors>
  <commentList>
    <comment ref="P5" authorId="0" shapeId="0" xr:uid="{7AD33AC3-7043-4D60-A952-73CCEC3E2678}">
      <text>
        <r>
          <rPr>
            <b/>
            <sz val="9"/>
            <color indexed="81"/>
            <rFont val="MS P ゴシック"/>
            <family val="3"/>
            <charset val="128"/>
          </rPr>
          <t>西暦・和暦、いずれかで表記してください。</t>
        </r>
      </text>
    </comment>
    <comment ref="N7" authorId="0" shapeId="0" xr:uid="{B96E86CF-C75B-4E7C-A6C8-1809DBD9549E}">
      <text>
        <r>
          <rPr>
            <b/>
            <sz val="9"/>
            <color indexed="81"/>
            <rFont val="MS P ゴシック"/>
            <family val="3"/>
            <charset val="128"/>
          </rPr>
          <t>押印不要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03039</author>
  </authors>
  <commentList>
    <comment ref="N4" authorId="0" shapeId="0" xr:uid="{67343A33-8C69-4293-B0F4-B53F0B328B94}">
      <text>
        <r>
          <rPr>
            <b/>
            <sz val="9"/>
            <color indexed="81"/>
            <rFont val="MS P ゴシック"/>
            <family val="3"/>
            <charset val="128"/>
          </rPr>
          <t>押印不要</t>
        </r>
      </text>
    </comment>
    <comment ref="E11" authorId="0" shapeId="0" xr:uid="{E7833278-6989-46AA-9C2F-7EEA34A1ACF0}">
      <text>
        <r>
          <rPr>
            <b/>
            <sz val="9"/>
            <color indexed="81"/>
            <rFont val="MS P ゴシック"/>
            <family val="3"/>
            <charset val="128"/>
          </rPr>
          <t>時間の表記は「00:00」で統一してください。</t>
        </r>
      </text>
    </comment>
    <comment ref="N11" authorId="0" shapeId="0" xr:uid="{78B2E52D-4CD8-4D8D-B139-741D72910CFC}">
      <text>
        <r>
          <rPr>
            <b/>
            <sz val="9"/>
            <color indexed="81"/>
            <rFont val="MS P ゴシック"/>
            <family val="3"/>
            <charset val="128"/>
          </rPr>
          <t xml:space="preserve">片道は「１」、往復は「２」で算定すること。
</t>
        </r>
      </text>
    </comment>
    <comment ref="U12" authorId="0" shapeId="0" xr:uid="{34B52C61-6A01-4182-A781-6F25BB6124A6}">
      <text>
        <r>
          <rPr>
            <b/>
            <sz val="9"/>
            <color indexed="81"/>
            <rFont val="MS P ゴシック"/>
            <family val="3"/>
            <charset val="128"/>
          </rPr>
          <t>今まで通り印鑑でも記入例のようにチェックでも構いませんが、利用者確認欄のため印刷(印字)は不可です。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03039</author>
  </authors>
  <commentList>
    <comment ref="J2" authorId="0" shapeId="0" xr:uid="{320CBEA4-557F-452D-BCF1-B4F37470B52E}">
      <text>
        <r>
          <rPr>
            <b/>
            <sz val="9"/>
            <color indexed="81"/>
            <rFont val="MS P ゴシック"/>
            <family val="3"/>
            <charset val="128"/>
          </rPr>
          <t>事業所の地域区分を選択</t>
        </r>
      </text>
    </comment>
    <comment ref="D26" authorId="0" shapeId="0" xr:uid="{E0648BFD-B225-4D8D-A619-F03EAA3BF00F}">
      <text>
        <r>
          <rPr>
            <b/>
            <sz val="9"/>
            <color indexed="81"/>
            <rFont val="MS P ゴシック"/>
            <family val="3"/>
            <charset val="128"/>
          </rPr>
          <t>松原市</t>
        </r>
      </text>
    </comment>
  </commentList>
</comments>
</file>

<file path=xl/sharedStrings.xml><?xml version="1.0" encoding="utf-8"?>
<sst xmlns="http://schemas.openxmlformats.org/spreadsheetml/2006/main" count="322" uniqueCount="195">
  <si>
    <t>年</t>
    <rPh sb="0" eb="1">
      <t>ネン</t>
    </rPh>
    <phoneticPr fontId="2"/>
  </si>
  <si>
    <t>受給者番号</t>
    <rPh sb="0" eb="3">
      <t>ジュキュウシャ</t>
    </rPh>
    <rPh sb="3" eb="5">
      <t>バンゴウ</t>
    </rPh>
    <phoneticPr fontId="2"/>
  </si>
  <si>
    <t>事業者及びその事業所の名称並びに代表者名</t>
    <rPh sb="0" eb="3">
      <t>ジギョウシャ</t>
    </rPh>
    <rPh sb="3" eb="4">
      <t>オヨ</t>
    </rPh>
    <rPh sb="7" eb="10">
      <t>ジギョウショ</t>
    </rPh>
    <rPh sb="11" eb="13">
      <t>メイショウ</t>
    </rPh>
    <rPh sb="13" eb="14">
      <t>ナラ</t>
    </rPh>
    <rPh sb="16" eb="19">
      <t>ダイヒョウシャ</t>
    </rPh>
    <rPh sb="19" eb="20">
      <t>メイ</t>
    </rPh>
    <phoneticPr fontId="2"/>
  </si>
  <si>
    <t>対象者氏名</t>
    <rPh sb="0" eb="3">
      <t>タイショウシャ</t>
    </rPh>
    <rPh sb="3" eb="5">
      <t>シメイ</t>
    </rPh>
    <phoneticPr fontId="2"/>
  </si>
  <si>
    <t>サービス内容</t>
    <rPh sb="4" eb="6">
      <t>ナイヨウ</t>
    </rPh>
    <phoneticPr fontId="2"/>
  </si>
  <si>
    <t>月分</t>
    <rPh sb="0" eb="2">
      <t>ガツブン</t>
    </rPh>
    <phoneticPr fontId="2"/>
  </si>
  <si>
    <t>算定単位額</t>
    <rPh sb="0" eb="2">
      <t>サンテイ</t>
    </rPh>
    <rPh sb="2" eb="4">
      <t>タンイ</t>
    </rPh>
    <rPh sb="4" eb="5">
      <t>ガク</t>
    </rPh>
    <phoneticPr fontId="2"/>
  </si>
  <si>
    <t>当月算定額</t>
    <rPh sb="0" eb="2">
      <t>トウゲツ</t>
    </rPh>
    <rPh sb="2" eb="4">
      <t>サンテイ</t>
    </rPh>
    <rPh sb="4" eb="5">
      <t>ガク</t>
    </rPh>
    <phoneticPr fontId="2"/>
  </si>
  <si>
    <t>摘要</t>
    <rPh sb="0" eb="2">
      <t>テキヨウ</t>
    </rPh>
    <phoneticPr fontId="2"/>
  </si>
  <si>
    <t>算定　　回数</t>
    <rPh sb="0" eb="2">
      <t>サンテイ</t>
    </rPh>
    <rPh sb="4" eb="6">
      <t>カイスウ</t>
    </rPh>
    <phoneticPr fontId="2"/>
  </si>
  <si>
    <t>費用の額計算欄</t>
    <rPh sb="0" eb="2">
      <t>ヒヨウ</t>
    </rPh>
    <rPh sb="3" eb="4">
      <t>ガク</t>
    </rPh>
    <rPh sb="4" eb="6">
      <t>ケイサン</t>
    </rPh>
    <rPh sb="6" eb="7">
      <t>ラン</t>
    </rPh>
    <phoneticPr fontId="2"/>
  </si>
  <si>
    <t>①</t>
    <phoneticPr fontId="2"/>
  </si>
  <si>
    <t>利用者負担額等計算欄</t>
    <rPh sb="0" eb="3">
      <t>リヨウシャ</t>
    </rPh>
    <rPh sb="3" eb="5">
      <t>フタン</t>
    </rPh>
    <rPh sb="5" eb="7">
      <t>ガクトウ</t>
    </rPh>
    <rPh sb="7" eb="9">
      <t>ケイサン</t>
    </rPh>
    <rPh sb="9" eb="10">
      <t>ラン</t>
    </rPh>
    <phoneticPr fontId="2"/>
  </si>
  <si>
    <t>利用者負担額等の内訳</t>
    <rPh sb="0" eb="3">
      <t>リヨウシャ</t>
    </rPh>
    <rPh sb="3" eb="5">
      <t>フタン</t>
    </rPh>
    <rPh sb="5" eb="7">
      <t>ガクトウ</t>
    </rPh>
    <rPh sb="8" eb="10">
      <t>ウチワケ</t>
    </rPh>
    <phoneticPr fontId="2"/>
  </si>
  <si>
    <t>利用者負担額</t>
    <rPh sb="0" eb="3">
      <t>リヨウシャ</t>
    </rPh>
    <rPh sb="3" eb="5">
      <t>フタン</t>
    </rPh>
    <rPh sb="5" eb="6">
      <t>ガク</t>
    </rPh>
    <phoneticPr fontId="2"/>
  </si>
  <si>
    <t>当月利用者負担額等合計</t>
    <rPh sb="0" eb="2">
      <t>トウゲツ</t>
    </rPh>
    <rPh sb="2" eb="5">
      <t>リヨウシャ</t>
    </rPh>
    <rPh sb="5" eb="7">
      <t>フタン</t>
    </rPh>
    <rPh sb="7" eb="8">
      <t>ガク</t>
    </rPh>
    <rPh sb="8" eb="9">
      <t>トウ</t>
    </rPh>
    <rPh sb="9" eb="11">
      <t>ゴウケイ</t>
    </rPh>
    <phoneticPr fontId="2"/>
  </si>
  <si>
    <t>請求額　①－②</t>
    <rPh sb="0" eb="2">
      <t>セイキュウ</t>
    </rPh>
    <rPh sb="2" eb="3">
      <t>ガク</t>
    </rPh>
    <phoneticPr fontId="2"/>
  </si>
  <si>
    <t>円</t>
    <rPh sb="0" eb="1">
      <t>エン</t>
    </rPh>
    <phoneticPr fontId="2"/>
  </si>
  <si>
    <t>枚中</t>
    <rPh sb="0" eb="2">
      <t>マイチュウ</t>
    </rPh>
    <phoneticPr fontId="2"/>
  </si>
  <si>
    <t>枚</t>
    <rPh sb="0" eb="1">
      <t>マイ</t>
    </rPh>
    <phoneticPr fontId="2"/>
  </si>
  <si>
    <t>②</t>
    <phoneticPr fontId="2"/>
  </si>
  <si>
    <t>○○市○○区○○１丁目１番１号</t>
    <rPh sb="2" eb="3">
      <t>シ</t>
    </rPh>
    <rPh sb="5" eb="6">
      <t>ク</t>
    </rPh>
    <rPh sb="9" eb="11">
      <t>チョウメ</t>
    </rPh>
    <rPh sb="12" eb="13">
      <t>バン</t>
    </rPh>
    <rPh sb="14" eb="15">
      <t>ゴウ</t>
    </rPh>
    <phoneticPr fontId="2"/>
  </si>
  <si>
    <t>株式会社○○○○</t>
    <rPh sb="0" eb="2">
      <t>カブシキ</t>
    </rPh>
    <rPh sb="2" eb="4">
      <t>カイシャ</t>
    </rPh>
    <phoneticPr fontId="2"/>
  </si>
  <si>
    <t>代表取締役</t>
    <rPh sb="0" eb="2">
      <t>ダイヒョウ</t>
    </rPh>
    <rPh sb="2" eb="5">
      <t>トリシマリヤク</t>
    </rPh>
    <phoneticPr fontId="2"/>
  </si>
  <si>
    <t>○○　○○</t>
    <phoneticPr fontId="2"/>
  </si>
  <si>
    <t>令和</t>
    <rPh sb="0" eb="2">
      <t>レイワ</t>
    </rPh>
    <phoneticPr fontId="2"/>
  </si>
  <si>
    <t>合計</t>
    <rPh sb="0" eb="2">
      <t>ゴウケイ</t>
    </rPh>
    <phoneticPr fontId="2"/>
  </si>
  <si>
    <t>確認欄</t>
    <rPh sb="0" eb="2">
      <t>カクニン</t>
    </rPh>
    <rPh sb="2" eb="3">
      <t>ラン</t>
    </rPh>
    <phoneticPr fontId="2"/>
  </si>
  <si>
    <t>負担額</t>
    <rPh sb="0" eb="2">
      <t>フタン</t>
    </rPh>
    <rPh sb="2" eb="3">
      <t>ガク</t>
    </rPh>
    <phoneticPr fontId="2"/>
  </si>
  <si>
    <t>終了時間</t>
    <rPh sb="0" eb="2">
      <t>シュウリョウ</t>
    </rPh>
    <rPh sb="2" eb="4">
      <t>ジカン</t>
    </rPh>
    <phoneticPr fontId="2"/>
  </si>
  <si>
    <t>開始時間</t>
    <rPh sb="0" eb="2">
      <t>カイシ</t>
    </rPh>
    <rPh sb="2" eb="4">
      <t>ジカン</t>
    </rPh>
    <phoneticPr fontId="2"/>
  </si>
  <si>
    <t>利用者</t>
    <rPh sb="0" eb="3">
      <t>リヨウシャ</t>
    </rPh>
    <phoneticPr fontId="2"/>
  </si>
  <si>
    <t>曜日</t>
    <rPh sb="0" eb="2">
      <t>ヨウビ</t>
    </rPh>
    <phoneticPr fontId="2"/>
  </si>
  <si>
    <t>日付</t>
    <rPh sb="0" eb="2">
      <t>ヒヅケ</t>
    </rPh>
    <phoneticPr fontId="2"/>
  </si>
  <si>
    <t>上限月額</t>
    <rPh sb="0" eb="2">
      <t>ジョウゲン</t>
    </rPh>
    <rPh sb="2" eb="4">
      <t>ゲツガク</t>
    </rPh>
    <phoneticPr fontId="2"/>
  </si>
  <si>
    <t>契約支給量</t>
    <rPh sb="0" eb="2">
      <t>ケイヤク</t>
    </rPh>
    <rPh sb="2" eb="4">
      <t>シキュウ</t>
    </rPh>
    <rPh sb="4" eb="5">
      <t>リョウ</t>
    </rPh>
    <phoneticPr fontId="2"/>
  </si>
  <si>
    <t>円/月</t>
    <rPh sb="0" eb="1">
      <t>エン</t>
    </rPh>
    <rPh sb="2" eb="3">
      <t>ツキ</t>
    </rPh>
    <phoneticPr fontId="2"/>
  </si>
  <si>
    <t>利用者負担</t>
    <rPh sb="0" eb="3">
      <t>リヨウシャ</t>
    </rPh>
    <rPh sb="3" eb="5">
      <t>フタン</t>
    </rPh>
    <phoneticPr fontId="2"/>
  </si>
  <si>
    <t>レ</t>
    <phoneticPr fontId="2"/>
  </si>
  <si>
    <t>受給者番号</t>
    <rPh sb="0" eb="5">
      <t>ジュキュウシャバンゴウ</t>
    </rPh>
    <phoneticPr fontId="2"/>
  </si>
  <si>
    <t>請求月</t>
    <rPh sb="0" eb="2">
      <t>セイキュウ</t>
    </rPh>
    <rPh sb="2" eb="3">
      <t>ヅキ</t>
    </rPh>
    <phoneticPr fontId="2"/>
  </si>
  <si>
    <t>代表者肩書</t>
    <rPh sb="0" eb="3">
      <t>ダイヒョウシャ</t>
    </rPh>
    <rPh sb="3" eb="5">
      <t>カタガキ</t>
    </rPh>
    <phoneticPr fontId="2"/>
  </si>
  <si>
    <t>代表者氏名</t>
    <rPh sb="0" eb="3">
      <t>ダイヒョウシャ</t>
    </rPh>
    <rPh sb="3" eb="5">
      <t>シメイ</t>
    </rPh>
    <phoneticPr fontId="2"/>
  </si>
  <si>
    <t>－</t>
    <phoneticPr fontId="2"/>
  </si>
  <si>
    <t>債権者コード番号</t>
    <rPh sb="0" eb="3">
      <t>サイケンシャ</t>
    </rPh>
    <rPh sb="6" eb="8">
      <t>バンゴウ</t>
    </rPh>
    <phoneticPr fontId="2"/>
  </si>
  <si>
    <t>㊞</t>
    <phoneticPr fontId="2"/>
  </si>
  <si>
    <t>職・氏名</t>
    <rPh sb="0" eb="1">
      <t>ショク</t>
    </rPh>
    <rPh sb="2" eb="4">
      <t>シメイ</t>
    </rPh>
    <phoneticPr fontId="2"/>
  </si>
  <si>
    <t>　代表者</t>
    <phoneticPr fontId="2"/>
  </si>
  <si>
    <t>名　　称</t>
  </si>
  <si>
    <t>事　業　者</t>
  </si>
  <si>
    <t>（所在地）</t>
    <rPh sb="1" eb="4">
      <t>ショザイチ</t>
    </rPh>
    <phoneticPr fontId="2"/>
  </si>
  <si>
    <t>〒</t>
  </si>
  <si>
    <t>住　　所</t>
    <phoneticPr fontId="2"/>
  </si>
  <si>
    <t>請求者</t>
    <phoneticPr fontId="2"/>
  </si>
  <si>
    <t>日</t>
    <rPh sb="0" eb="1">
      <t>ニチ</t>
    </rPh>
    <phoneticPr fontId="2"/>
  </si>
  <si>
    <t>月</t>
    <rPh sb="0" eb="1">
      <t>ガツ</t>
    </rPh>
    <phoneticPr fontId="2"/>
  </si>
  <si>
    <t>上記のとおり請求します。</t>
  </si>
  <si>
    <t>金額</t>
    <rPh sb="0" eb="2">
      <t>キンガク</t>
    </rPh>
    <phoneticPr fontId="2"/>
  </si>
  <si>
    <t>明細書件数</t>
  </si>
  <si>
    <t>請求給付費名</t>
  </si>
  <si>
    <t>月分</t>
  </si>
  <si>
    <t>年</t>
  </si>
  <si>
    <t>※</t>
  </si>
  <si>
    <t>請求金額</t>
  </si>
  <si>
    <t>　松原市長　　様</t>
    <rPh sb="7" eb="8">
      <t>サマ</t>
    </rPh>
    <phoneticPr fontId="2"/>
  </si>
  <si>
    <t>○○○○</t>
    <phoneticPr fontId="2"/>
  </si>
  <si>
    <t>○○○</t>
    <phoneticPr fontId="2"/>
  </si>
  <si>
    <t>事業所郵便番号（ハイフン不要）</t>
    <rPh sb="0" eb="3">
      <t>ジギョウショ</t>
    </rPh>
    <rPh sb="3" eb="7">
      <t>ユウビンバンゴウ</t>
    </rPh>
    <rPh sb="12" eb="14">
      <t>フヨウ</t>
    </rPh>
    <phoneticPr fontId="2"/>
  </si>
  <si>
    <t>松原市役所</t>
    <rPh sb="0" eb="3">
      <t>マツバラシ</t>
    </rPh>
    <rPh sb="3" eb="5">
      <t>ヤクショ</t>
    </rPh>
    <phoneticPr fontId="2"/>
  </si>
  <si>
    <t>連絡先TEL</t>
    <rPh sb="0" eb="2">
      <t>レンラク</t>
    </rPh>
    <rPh sb="2" eb="3">
      <t>サキ</t>
    </rPh>
    <phoneticPr fontId="2"/>
  </si>
  <si>
    <t>072-337-3115</t>
    <phoneticPr fontId="2"/>
  </si>
  <si>
    <t>松原市長</t>
    <rPh sb="0" eb="4">
      <t>マツバラシチョウ</t>
    </rPh>
    <phoneticPr fontId="2"/>
  </si>
  <si>
    <t>事業者住所1</t>
    <rPh sb="0" eb="3">
      <t>ジギョウシャ</t>
    </rPh>
    <rPh sb="3" eb="5">
      <t>ジュウショ</t>
    </rPh>
    <phoneticPr fontId="2"/>
  </si>
  <si>
    <t>負担上限月額</t>
    <rPh sb="0" eb="2">
      <t>フタン</t>
    </rPh>
    <rPh sb="2" eb="4">
      <t>ジョウゲン</t>
    </rPh>
    <rPh sb="4" eb="6">
      <t>ゲツガク</t>
    </rPh>
    <phoneticPr fontId="2"/>
  </si>
  <si>
    <t>利用者氏名</t>
    <rPh sb="0" eb="3">
      <t>リヨウシャ</t>
    </rPh>
    <rPh sb="3" eb="5">
      <t>シメイ</t>
    </rPh>
    <phoneticPr fontId="2"/>
  </si>
  <si>
    <t>大阪府松原市阿保1-1-1</t>
    <rPh sb="0" eb="8">
      <t>５８０－００４３</t>
    </rPh>
    <phoneticPr fontId="2"/>
  </si>
  <si>
    <t>債権者コード（4ケタ）</t>
    <rPh sb="0" eb="3">
      <t>サイケンシャ</t>
    </rPh>
    <phoneticPr fontId="2"/>
  </si>
  <si>
    <t>事業者名1</t>
    <rPh sb="0" eb="3">
      <t>ジギョウシャ</t>
    </rPh>
    <rPh sb="3" eb="4">
      <t>メイ</t>
    </rPh>
    <phoneticPr fontId="2"/>
  </si>
  <si>
    <t>利用者情報</t>
    <rPh sb="0" eb="3">
      <t>リヨウシャ</t>
    </rPh>
    <rPh sb="3" eb="5">
      <t>ジョウホウ</t>
    </rPh>
    <phoneticPr fontId="2"/>
  </si>
  <si>
    <t>請求年月情報</t>
    <rPh sb="0" eb="2">
      <t>セイキュウ</t>
    </rPh>
    <rPh sb="2" eb="3">
      <t>ネン</t>
    </rPh>
    <rPh sb="3" eb="4">
      <t>ヅキ</t>
    </rPh>
    <rPh sb="4" eb="6">
      <t>ジョウホウ</t>
    </rPh>
    <phoneticPr fontId="2"/>
  </si>
  <si>
    <t>事業所情報</t>
    <rPh sb="0" eb="3">
      <t>ジギョウショ</t>
    </rPh>
    <rPh sb="3" eb="5">
      <t>ジョウホウ</t>
    </rPh>
    <phoneticPr fontId="2"/>
  </si>
  <si>
    <t>記入例</t>
    <rPh sb="0" eb="2">
      <t>キニュウ</t>
    </rPh>
    <rPh sb="2" eb="3">
      <t>レイ</t>
    </rPh>
    <phoneticPr fontId="2"/>
  </si>
  <si>
    <t>記入欄</t>
    <rPh sb="0" eb="2">
      <t>キニュウ</t>
    </rPh>
    <rPh sb="2" eb="3">
      <t>ラン</t>
    </rPh>
    <phoneticPr fontId="2"/>
  </si>
  <si>
    <t>請求年(西暦)</t>
    <rPh sb="0" eb="2">
      <t>セイキュウ</t>
    </rPh>
    <rPh sb="2" eb="3">
      <t>ネン</t>
    </rPh>
    <rPh sb="4" eb="6">
      <t>セイレキ</t>
    </rPh>
    <phoneticPr fontId="2"/>
  </si>
  <si>
    <t>日中一時支援事業請求書</t>
    <rPh sb="0" eb="2">
      <t>ニッチュウ</t>
    </rPh>
    <rPh sb="2" eb="4">
      <t>イチジ</t>
    </rPh>
    <rPh sb="4" eb="6">
      <t>シエン</t>
    </rPh>
    <rPh sb="6" eb="8">
      <t>ジギョウ</t>
    </rPh>
    <phoneticPr fontId="2"/>
  </si>
  <si>
    <t>請求金額の頭に￥をお書きください。（金額を訂正・改ざんしたものは受付しません）</t>
  </si>
  <si>
    <t>内　　　訳</t>
  </si>
  <si>
    <t>請求者</t>
    <rPh sb="2" eb="3">
      <t>シャ</t>
    </rPh>
    <phoneticPr fontId="2"/>
  </si>
  <si>
    <t>電話番号</t>
  </si>
  <si>
    <t>○○○－○○○－○○○○</t>
    <phoneticPr fontId="2"/>
  </si>
  <si>
    <t>0999</t>
    <phoneticPr fontId="2"/>
  </si>
  <si>
    <t>日中一時支援事業明細書</t>
    <rPh sb="0" eb="2">
      <t>ニッチュウ</t>
    </rPh>
    <rPh sb="2" eb="4">
      <t>イチジ</t>
    </rPh>
    <rPh sb="4" eb="6">
      <t>シエン</t>
    </rPh>
    <rPh sb="6" eb="8">
      <t>ジギョウ</t>
    </rPh>
    <rPh sb="8" eb="11">
      <t>メイサイショ</t>
    </rPh>
    <phoneticPr fontId="2"/>
  </si>
  <si>
    <r>
      <t>○○　○○　　</t>
    </r>
    <r>
      <rPr>
        <u/>
        <sz val="10"/>
        <color rgb="FF000066"/>
        <rFont val="UD デジタル 教科書体 NK-B"/>
        <family val="1"/>
        <charset val="128"/>
      </rPr>
      <t>※児童の場合は児童氏名を書く</t>
    </r>
    <rPh sb="8" eb="10">
      <t>ジドウ</t>
    </rPh>
    <rPh sb="11" eb="13">
      <t>バアイ</t>
    </rPh>
    <rPh sb="14" eb="16">
      <t>ジドウ</t>
    </rPh>
    <rPh sb="16" eb="18">
      <t>シメイ</t>
    </rPh>
    <rPh sb="19" eb="20">
      <t>カ</t>
    </rPh>
    <phoneticPr fontId="2"/>
  </si>
  <si>
    <t>日中一時支援（４時間以上８時間未満）</t>
    <rPh sb="0" eb="2">
      <t>ニッチュウ</t>
    </rPh>
    <rPh sb="2" eb="4">
      <t>イチジ</t>
    </rPh>
    <rPh sb="4" eb="6">
      <t>シエン</t>
    </rPh>
    <rPh sb="8" eb="10">
      <t>ジカン</t>
    </rPh>
    <rPh sb="10" eb="12">
      <t>イジョウ</t>
    </rPh>
    <rPh sb="13" eb="15">
      <t>ジカン</t>
    </rPh>
    <rPh sb="15" eb="17">
      <t>ミマン</t>
    </rPh>
    <phoneticPr fontId="2"/>
  </si>
  <si>
    <t>送迎加算</t>
    <rPh sb="0" eb="2">
      <t>ソウゲイ</t>
    </rPh>
    <rPh sb="2" eb="4">
      <t>カサン</t>
    </rPh>
    <phoneticPr fontId="2"/>
  </si>
  <si>
    <t>当月費用の額　合計</t>
    <rPh sb="0" eb="2">
      <t>トウゲツ</t>
    </rPh>
    <rPh sb="2" eb="4">
      <t>ヒヨウ</t>
    </rPh>
    <rPh sb="5" eb="6">
      <t>ガク</t>
    </rPh>
    <rPh sb="7" eb="9">
      <t>ゴウケイ</t>
    </rPh>
    <phoneticPr fontId="2"/>
  </si>
  <si>
    <t>日中一時支援サービス提供実績記録票</t>
    <rPh sb="0" eb="2">
      <t>ニッチュウ</t>
    </rPh>
    <rPh sb="2" eb="4">
      <t>イチジ</t>
    </rPh>
    <rPh sb="4" eb="6">
      <t>シエン</t>
    </rPh>
    <rPh sb="10" eb="12">
      <t>テイキョウ</t>
    </rPh>
    <rPh sb="12" eb="14">
      <t>ジッセキ</t>
    </rPh>
    <rPh sb="14" eb="16">
      <t>キロク</t>
    </rPh>
    <rPh sb="16" eb="17">
      <t>ヒョウ</t>
    </rPh>
    <phoneticPr fontId="2"/>
  </si>
  <si>
    <t>カウント</t>
    <phoneticPr fontId="2"/>
  </si>
  <si>
    <t>4時間未満</t>
  </si>
  <si>
    <t>回</t>
    <rPh sb="0" eb="1">
      <t>カイ</t>
    </rPh>
    <phoneticPr fontId="2"/>
  </si>
  <si>
    <t>4時間以上8時間未満</t>
  </si>
  <si>
    <r>
      <t>○○　○○　</t>
    </r>
    <r>
      <rPr>
        <u/>
        <sz val="10"/>
        <color rgb="FF000066"/>
        <rFont val="UD デジタル 教科書体 NK-B"/>
        <family val="1"/>
        <charset val="128"/>
      </rPr>
      <t>※児童の場合は児童氏名を書く</t>
    </r>
    <rPh sb="7" eb="9">
      <t>ジドウ</t>
    </rPh>
    <rPh sb="10" eb="12">
      <t>バアイ</t>
    </rPh>
    <rPh sb="13" eb="15">
      <t>ジドウ</t>
    </rPh>
    <rPh sb="15" eb="17">
      <t>シメイ</t>
    </rPh>
    <rPh sb="18" eb="19">
      <t>カ</t>
    </rPh>
    <phoneticPr fontId="2"/>
  </si>
  <si>
    <t>8時間以上</t>
  </si>
  <si>
    <t>日/月</t>
    <rPh sb="0" eb="1">
      <t>ニチ</t>
    </rPh>
    <rPh sb="2" eb="3">
      <t>ツキ</t>
    </rPh>
    <phoneticPr fontId="2"/>
  </si>
  <si>
    <t>利用時間</t>
    <rPh sb="0" eb="2">
      <t>リヨウ</t>
    </rPh>
    <rPh sb="2" eb="4">
      <t>ジカン</t>
    </rPh>
    <phoneticPr fontId="2"/>
  </si>
  <si>
    <t>算定時間数</t>
    <rPh sb="0" eb="2">
      <t>サンテイ</t>
    </rPh>
    <rPh sb="2" eb="5">
      <t>ジカンスウ</t>
    </rPh>
    <phoneticPr fontId="2"/>
  </si>
  <si>
    <t>送迎</t>
    <rPh sb="0" eb="2">
      <t>ソウゲイ</t>
    </rPh>
    <phoneticPr fontId="2"/>
  </si>
  <si>
    <t>数値化（参考）</t>
    <rPh sb="0" eb="3">
      <t>スウチカ</t>
    </rPh>
    <rPh sb="4" eb="6">
      <t>サンコウ</t>
    </rPh>
    <phoneticPr fontId="2"/>
  </si>
  <si>
    <t>時間1</t>
    <rPh sb="0" eb="2">
      <t>ジカン</t>
    </rPh>
    <phoneticPr fontId="2"/>
  </si>
  <si>
    <t>分1</t>
    <rPh sb="0" eb="1">
      <t>フン</t>
    </rPh>
    <phoneticPr fontId="2"/>
  </si>
  <si>
    <t>分（置換）</t>
    <rPh sb="0" eb="1">
      <t>フン</t>
    </rPh>
    <rPh sb="2" eb="4">
      <t>チカン</t>
    </rPh>
    <phoneticPr fontId="2"/>
  </si>
  <si>
    <t>時間2</t>
    <rPh sb="0" eb="2">
      <t>ジカン</t>
    </rPh>
    <phoneticPr fontId="2"/>
  </si>
  <si>
    <t>分2</t>
    <rPh sb="0" eb="1">
      <t>フン</t>
    </rPh>
    <phoneticPr fontId="2"/>
  </si>
  <si>
    <t>日中一時支援事業【障害者】</t>
  </si>
  <si>
    <t>日中一時支援事業【障害児】</t>
  </si>
  <si>
    <t>（改定時は障害者総合支援法に基づく障害福祉サービス費用の算定基準に準じる）</t>
    <rPh sb="1" eb="3">
      <t>カイテイ</t>
    </rPh>
    <rPh sb="3" eb="4">
      <t>ジ</t>
    </rPh>
    <rPh sb="33" eb="34">
      <t>ジュン</t>
    </rPh>
    <phoneticPr fontId="40"/>
  </si>
  <si>
    <t>対象者</t>
  </si>
  <si>
    <t>日額</t>
    <phoneticPr fontId="40"/>
  </si>
  <si>
    <t>障害者</t>
    <rPh sb="0" eb="3">
      <t>ショウガイシャ</t>
    </rPh>
    <phoneticPr fontId="36"/>
  </si>
  <si>
    <t>(障害者支援施設等で実施した場合）</t>
    <phoneticPr fontId="40"/>
  </si>
  <si>
    <t>福祉型短期入所サービス費（Ⅰ）</t>
    <phoneticPr fontId="40"/>
  </si>
  <si>
    <t xml:space="preserve"> 区分６</t>
  </si>
  <si>
    <t xml:space="preserve"> 区分５</t>
  </si>
  <si>
    <t xml:space="preserve"> 区分４</t>
  </si>
  <si>
    <t xml:space="preserve"> 区分３</t>
  </si>
  <si>
    <t xml:space="preserve"> 区分２</t>
  </si>
  <si>
    <t xml:space="preserve"> 区分１</t>
  </si>
  <si>
    <t>(療養介護に併設で実施した場合）</t>
    <phoneticPr fontId="40"/>
  </si>
  <si>
    <t>医療型特定短期入所サービス費</t>
    <phoneticPr fontId="40"/>
  </si>
  <si>
    <t>医療型特定短期入所サービス費（Ⅰ）</t>
    <rPh sb="3" eb="5">
      <t>トクテイ</t>
    </rPh>
    <phoneticPr fontId="36"/>
  </si>
  <si>
    <t>医療型特定短期入所サービス費（Ⅱ）</t>
    <rPh sb="3" eb="5">
      <t>トクテイ</t>
    </rPh>
    <phoneticPr fontId="36"/>
  </si>
  <si>
    <t>医療型特定短期入所サービス費（Ⅲ）</t>
    <rPh sb="3" eb="5">
      <t>トクテイ</t>
    </rPh>
    <phoneticPr fontId="36"/>
  </si>
  <si>
    <t>障害児</t>
    <rPh sb="0" eb="3">
      <t>ショウガイジ</t>
    </rPh>
    <phoneticPr fontId="36"/>
  </si>
  <si>
    <t>福祉型短期入所サービス費（Ⅲ）</t>
  </si>
  <si>
    <t>医療型特定短期入所サービス費</t>
  </si>
  <si>
    <t>（２）基本単価Ⅱ</t>
    <rPh sb="3" eb="5">
      <t>キホン</t>
    </rPh>
    <rPh sb="5" eb="7">
      <t>タンカ</t>
    </rPh>
    <phoneticPr fontId="36"/>
  </si>
  <si>
    <t>対象者(障害者支援施設等で実施した場合）</t>
    <phoneticPr fontId="40"/>
  </si>
  <si>
    <t>基本単価Ⅰ以外の者で、障害支援区分の認定を受けていないもの</t>
  </si>
  <si>
    <t>2級地</t>
    <rPh sb="1" eb="2">
      <t>キュウ</t>
    </rPh>
    <rPh sb="2" eb="3">
      <t>チ</t>
    </rPh>
    <phoneticPr fontId="40"/>
  </si>
  <si>
    <t>3級地</t>
    <rPh sb="1" eb="2">
      <t>キュウ</t>
    </rPh>
    <rPh sb="2" eb="3">
      <t>チ</t>
    </rPh>
    <phoneticPr fontId="40"/>
  </si>
  <si>
    <t>4級地</t>
    <rPh sb="1" eb="2">
      <t>キュウ</t>
    </rPh>
    <rPh sb="2" eb="3">
      <t>チ</t>
    </rPh>
    <phoneticPr fontId="40"/>
  </si>
  <si>
    <t>5級地</t>
    <rPh sb="1" eb="2">
      <t>キュウ</t>
    </rPh>
    <rPh sb="2" eb="3">
      <t>チ</t>
    </rPh>
    <phoneticPr fontId="40"/>
  </si>
  <si>
    <t>6級地</t>
    <rPh sb="1" eb="2">
      <t>キュウ</t>
    </rPh>
    <rPh sb="2" eb="3">
      <t>チ</t>
    </rPh>
    <phoneticPr fontId="40"/>
  </si>
  <si>
    <t>7級地</t>
    <rPh sb="1" eb="2">
      <t>キュウ</t>
    </rPh>
    <rPh sb="2" eb="3">
      <t>チ</t>
    </rPh>
    <phoneticPr fontId="40"/>
  </si>
  <si>
    <t>その他</t>
    <rPh sb="2" eb="3">
      <t>タ</t>
    </rPh>
    <phoneticPr fontId="3"/>
  </si>
  <si>
    <t>その他</t>
    <rPh sb="2" eb="3">
      <t>タ</t>
    </rPh>
    <phoneticPr fontId="40"/>
  </si>
  <si>
    <t>（４）時間区分率</t>
    <rPh sb="3" eb="5">
      <t>ジカン</t>
    </rPh>
    <rPh sb="5" eb="7">
      <t>クブン</t>
    </rPh>
    <rPh sb="7" eb="8">
      <t>リツ</t>
    </rPh>
    <phoneticPr fontId="36"/>
  </si>
  <si>
    <t>所要時間</t>
    <rPh sb="0" eb="4">
      <t>ショヨウジカン</t>
    </rPh>
    <phoneticPr fontId="40"/>
  </si>
  <si>
    <t>4時間未満</t>
    <rPh sb="1" eb="3">
      <t>ジカン</t>
    </rPh>
    <rPh sb="3" eb="5">
      <t>ミマン</t>
    </rPh>
    <phoneticPr fontId="40"/>
  </si>
  <si>
    <t>4時間以上8時間未満</t>
    <rPh sb="1" eb="3">
      <t>ジカン</t>
    </rPh>
    <rPh sb="3" eb="5">
      <t>イジョウ</t>
    </rPh>
    <rPh sb="6" eb="8">
      <t>ジカン</t>
    </rPh>
    <rPh sb="8" eb="10">
      <t>ミマン</t>
    </rPh>
    <phoneticPr fontId="40"/>
  </si>
  <si>
    <t>8時間以上</t>
    <rPh sb="1" eb="3">
      <t>ジカン</t>
    </rPh>
    <rPh sb="3" eb="5">
      <t>イジョウ</t>
    </rPh>
    <phoneticPr fontId="40"/>
  </si>
  <si>
    <t>100分の25</t>
    <rPh sb="3" eb="4">
      <t>フン</t>
    </rPh>
    <phoneticPr fontId="40"/>
  </si>
  <si>
    <t>100分の50</t>
    <rPh sb="3" eb="4">
      <t>フン</t>
    </rPh>
    <phoneticPr fontId="40"/>
  </si>
  <si>
    <t>100分の75</t>
    <rPh sb="3" eb="4">
      <t>フン</t>
    </rPh>
    <phoneticPr fontId="40"/>
  </si>
  <si>
    <t>（５）送迎加算</t>
    <rPh sb="3" eb="5">
      <t>ソウゲイ</t>
    </rPh>
    <rPh sb="5" eb="7">
      <t>カサン</t>
    </rPh>
    <phoneticPr fontId="36"/>
  </si>
  <si>
    <t>片道につき</t>
    <rPh sb="0" eb="2">
      <t>カタミチ</t>
    </rPh>
    <phoneticPr fontId="40"/>
  </si>
  <si>
    <t>（６）利用者負担</t>
  </si>
  <si>
    <t>区分</t>
  </si>
  <si>
    <t>生活保護世帯又は</t>
  </si>
  <si>
    <t>市町村民税非課税世帯</t>
  </si>
  <si>
    <t>市町村民税課税</t>
  </si>
  <si>
    <t>支援給付受給世帯</t>
  </si>
  <si>
    <t>世帯</t>
  </si>
  <si>
    <t>負担額</t>
    <phoneticPr fontId="40"/>
  </si>
  <si>
    <t>～算定方法～</t>
    <rPh sb="1" eb="3">
      <t>サンテイ</t>
    </rPh>
    <rPh sb="3" eb="5">
      <t>ホウホウ</t>
    </rPh>
    <phoneticPr fontId="36"/>
  </si>
  <si>
    <t>（１）基本単価Ⅰ(者)</t>
    <rPh sb="3" eb="5">
      <t>キホン</t>
    </rPh>
    <rPh sb="5" eb="7">
      <t>タンカ</t>
    </rPh>
    <rPh sb="9" eb="10">
      <t>シャ</t>
    </rPh>
    <phoneticPr fontId="5"/>
  </si>
  <si>
    <t>（１）基本単価Ⅰ(児)</t>
    <rPh sb="3" eb="5">
      <t>キホン</t>
    </rPh>
    <rPh sb="5" eb="7">
      <t>タンカ</t>
    </rPh>
    <rPh sb="9" eb="10">
      <t>ジ</t>
    </rPh>
    <phoneticPr fontId="5"/>
  </si>
  <si>
    <t>区分なし</t>
    <rPh sb="0" eb="2">
      <t>クブン</t>
    </rPh>
    <phoneticPr fontId="3"/>
  </si>
  <si>
    <t>契約支給量（日）</t>
    <rPh sb="0" eb="2">
      <t>ケイヤク</t>
    </rPh>
    <rPh sb="2" eb="4">
      <t>シキュウ</t>
    </rPh>
    <rPh sb="4" eb="5">
      <t>リョウ</t>
    </rPh>
    <rPh sb="6" eb="7">
      <t>ニチ</t>
    </rPh>
    <phoneticPr fontId="2"/>
  </si>
  <si>
    <t>障害支援区分（障害者のみ）</t>
    <rPh sb="0" eb="6">
      <t>ショウガイシエンクブン</t>
    </rPh>
    <phoneticPr fontId="2"/>
  </si>
  <si>
    <t>障害支援区分（障害児のみ）</t>
    <rPh sb="0" eb="6">
      <t>ショウガイシエンクブン</t>
    </rPh>
    <rPh sb="7" eb="9">
      <t>ショウガイ</t>
    </rPh>
    <rPh sb="9" eb="10">
      <t>ジ</t>
    </rPh>
    <phoneticPr fontId="2"/>
  </si>
  <si>
    <t>事業所地域区分</t>
    <rPh sb="0" eb="3">
      <t>ジギョウショ</t>
    </rPh>
    <rPh sb="3" eb="5">
      <t>チイキ</t>
    </rPh>
    <rPh sb="5" eb="7">
      <t>クブン</t>
    </rPh>
    <phoneticPr fontId="2"/>
  </si>
  <si>
    <t>時間区分</t>
    <rPh sb="0" eb="2">
      <t>ジカン</t>
    </rPh>
    <rPh sb="2" eb="4">
      <t>クブン</t>
    </rPh>
    <phoneticPr fontId="2"/>
  </si>
  <si>
    <t>送迎加算</t>
    <rPh sb="0" eb="2">
      <t>ソウゲイ</t>
    </rPh>
    <rPh sb="2" eb="4">
      <t>カサン</t>
    </rPh>
    <phoneticPr fontId="2"/>
  </si>
  <si>
    <t>事業者住所2（ビル名等） ※任意</t>
    <rPh sb="0" eb="3">
      <t>ジギョウシャ</t>
    </rPh>
    <rPh sb="3" eb="5">
      <t>ジュウショ</t>
    </rPh>
    <rPh sb="9" eb="10">
      <t>メイ</t>
    </rPh>
    <rPh sb="10" eb="11">
      <t>ナド</t>
    </rPh>
    <rPh sb="14" eb="16">
      <t>ニンイ</t>
    </rPh>
    <phoneticPr fontId="2"/>
  </si>
  <si>
    <t>事業者名2　※任意</t>
    <phoneticPr fontId="2"/>
  </si>
  <si>
    <t>松原　〇〇</t>
    <rPh sb="0" eb="2">
      <t>マツバラ</t>
    </rPh>
    <phoneticPr fontId="2"/>
  </si>
  <si>
    <t>松原　△△</t>
    <rPh sb="0" eb="2">
      <t>マツバラ</t>
    </rPh>
    <phoneticPr fontId="2"/>
  </si>
  <si>
    <r>
      <t>（使い方）
①左表の真ん中の列（水色の欄）を、右列を参考に請求の内容等を入力してください。
②「明細書」のシートの水色の欄を、入力してください。
③①②で入力されると、黄色の欄は自動的に反映されます（空欄の箇所がある場合、入力ミスや入力忘れがある場合があります。
④「実績記録表」については「明細書」の内容を元に自動的に全ての欄が埋まるため、「明細書」「実績記録表」を印刷してください。
⑤「請求書」については、「明細書」「実績記録表」と</t>
    </r>
    <r>
      <rPr>
        <u/>
        <sz val="11"/>
        <color theme="1"/>
        <rFont val="BIZ UDPゴシック"/>
        <family val="3"/>
        <charset val="128"/>
      </rPr>
      <t>連動していない</t>
    </r>
    <r>
      <rPr>
        <sz val="11"/>
        <color theme="1"/>
        <rFont val="BIZ UDPゴシック"/>
        <family val="3"/>
        <charset val="128"/>
      </rPr>
      <t>ため、水色の欄に各月の全ての利用者の内容を入力して印刷してください。
（注意）
・複数利用者の利用があり、「明細書」「実績記録表」を複数作成する場合、ファイルをコピー等して使ってください。
・算定基準については、総合支援法の報酬改定があった場合は変更になります。</t>
    </r>
    <rPh sb="272" eb="274">
      <t>フクスウ</t>
    </rPh>
    <rPh sb="274" eb="277">
      <t>リヨウシャ</t>
    </rPh>
    <rPh sb="278" eb="280">
      <t>リヨウ</t>
    </rPh>
    <rPh sb="297" eb="299">
      <t>フクスウ</t>
    </rPh>
    <rPh sb="299" eb="301">
      <t>サクセイ</t>
    </rPh>
    <rPh sb="303" eb="305">
      <t>バアイ</t>
    </rPh>
    <rPh sb="314" eb="315">
      <t>ナド</t>
    </rPh>
    <rPh sb="317" eb="318">
      <t>ツカ</t>
    </rPh>
    <rPh sb="327" eb="329">
      <t>サンテイ</t>
    </rPh>
    <rPh sb="329" eb="331">
      <t>キジュン</t>
    </rPh>
    <rPh sb="338" eb="340">
      <t>シエン</t>
    </rPh>
    <rPh sb="340" eb="341">
      <t>ホウ</t>
    </rPh>
    <rPh sb="342" eb="344">
      <t>ホウシュウ</t>
    </rPh>
    <rPh sb="344" eb="346">
      <t>カイテイ</t>
    </rPh>
    <rPh sb="350" eb="352">
      <t>バアイ</t>
    </rPh>
    <rPh sb="353" eb="355">
      <t>ヘンコウ</t>
    </rPh>
    <phoneticPr fontId="2"/>
  </si>
  <si>
    <t>日中一時支援（４時間未満)</t>
    <rPh sb="8" eb="10">
      <t>ジカン</t>
    </rPh>
    <rPh sb="10" eb="12">
      <t>ミマン</t>
    </rPh>
    <phoneticPr fontId="2"/>
  </si>
  <si>
    <t>日中一時支援（４時間時間以上8時間未満)</t>
    <rPh sb="8" eb="10">
      <t>ジカン</t>
    </rPh>
    <rPh sb="10" eb="12">
      <t>ジカン</t>
    </rPh>
    <rPh sb="12" eb="14">
      <t>イジョウ</t>
    </rPh>
    <rPh sb="15" eb="17">
      <t>ジカン</t>
    </rPh>
    <rPh sb="17" eb="19">
      <t>ミマン</t>
    </rPh>
    <phoneticPr fontId="2"/>
  </si>
  <si>
    <t>日中一時支援（8時間以上)</t>
    <rPh sb="8" eb="10">
      <t>ジカン</t>
    </rPh>
    <rPh sb="10" eb="12">
      <t>イジョウ</t>
    </rPh>
    <phoneticPr fontId="2"/>
  </si>
  <si>
    <t>単位</t>
    <rPh sb="0" eb="2">
      <t>タンイ</t>
    </rPh>
    <phoneticPr fontId="40"/>
  </si>
  <si>
    <t>び（４）時間区分率を乗じて得た金額に、必要に応じて（５）送迎加算を加えた金額の１</t>
    <phoneticPr fontId="40"/>
  </si>
  <si>
    <t>（３）地域区分率×10円</t>
    <rPh sb="3" eb="5">
      <t>チイキ</t>
    </rPh>
    <rPh sb="5" eb="7">
      <t>クブン</t>
    </rPh>
    <rPh sb="7" eb="8">
      <t>リツ</t>
    </rPh>
    <rPh sb="11" eb="12">
      <t>エン</t>
    </rPh>
    <phoneticPr fontId="5"/>
  </si>
  <si>
    <t>　利用者は、（１）基本単価Ⅰ又は（２）基本単価Ⅱに（３）地域区分率×１０円、およ</t>
    <rPh sb="1" eb="4">
      <t>リヨウシャ</t>
    </rPh>
    <rPh sb="9" eb="11">
      <t>キホン</t>
    </rPh>
    <rPh sb="11" eb="13">
      <t>タンカ</t>
    </rPh>
    <rPh sb="14" eb="15">
      <t>マタ</t>
    </rPh>
    <rPh sb="19" eb="21">
      <t>キホン</t>
    </rPh>
    <rPh sb="21" eb="23">
      <t>タンカ</t>
    </rPh>
    <rPh sb="28" eb="30">
      <t>チイキ</t>
    </rPh>
    <rPh sb="30" eb="32">
      <t>クブン</t>
    </rPh>
    <rPh sb="32" eb="33">
      <t>リツ</t>
    </rPh>
    <rPh sb="36" eb="37">
      <t>エン</t>
    </rPh>
    <phoneticPr fontId="36"/>
  </si>
  <si>
    <t>割相当額を実施施設に対して直接支払う（小数点以下切り捨て）。ただし、利用者の１月</t>
    <rPh sb="19" eb="25">
      <t>ショウスウテンイカキ</t>
    </rPh>
    <rPh sb="26" eb="27">
      <t>ス</t>
    </rPh>
    <phoneticPr fontId="40"/>
  </si>
  <si>
    <t>当たりの負担額は、次表に定める額を超えないものとする。</t>
    <phoneticPr fontId="40"/>
  </si>
  <si>
    <t>【別表２】日中一時支援事業に係る算定基準表　【令和６年度改定版】</t>
    <rPh sb="1" eb="3">
      <t>ベッピョウ</t>
    </rPh>
    <rPh sb="28" eb="30">
      <t>カイテイ</t>
    </rPh>
    <rPh sb="30" eb="31">
      <t>バン</t>
    </rPh>
    <phoneticPr fontId="36"/>
  </si>
  <si>
    <t>（(１)又は(２)）×(３)×１０円×(４)＋(５)－(６)　※小数点以下切り捨て</t>
    <rPh sb="4" eb="5">
      <t>マタ</t>
    </rPh>
    <rPh sb="17" eb="18">
      <t>エン</t>
    </rPh>
    <rPh sb="32" eb="37">
      <t>ショウスウテンイカ</t>
    </rPh>
    <rPh sb="37" eb="38">
      <t>キ</t>
    </rPh>
    <rPh sb="39" eb="40">
      <t>ス</t>
    </rPh>
    <phoneticPr fontId="36"/>
  </si>
  <si>
    <r>
      <t>（１）基本単価Ⅰ</t>
    </r>
    <r>
      <rPr>
        <sz val="11"/>
        <rFont val="BIZ UDゴシック"/>
        <family val="3"/>
        <charset val="128"/>
      </rPr>
      <t>（平成１８年厚生労働省告示第５２３号より）</t>
    </r>
    <rPh sb="3" eb="5">
      <t>キホン</t>
    </rPh>
    <rPh sb="5" eb="7">
      <t>タンカ</t>
    </rPh>
    <phoneticPr fontId="36"/>
  </si>
  <si>
    <r>
      <t>（３）地域区分率</t>
    </r>
    <r>
      <rPr>
        <sz val="11"/>
        <rFont val="BIZ UDゴシック"/>
        <family val="3"/>
        <charset val="128"/>
      </rPr>
      <t>（平成１８年厚生労働省告示第５３９号より）</t>
    </r>
    <rPh sb="3" eb="5">
      <t>チイキ</t>
    </rPh>
    <rPh sb="5" eb="7">
      <t>クブン</t>
    </rPh>
    <rPh sb="7" eb="8">
      <t>リツ</t>
    </rPh>
    <phoneticPr fontId="36"/>
  </si>
  <si>
    <t>地域区分</t>
    <rPh sb="0" eb="2">
      <t>チイキ</t>
    </rPh>
    <rPh sb="2" eb="4">
      <t>クブン</t>
    </rPh>
    <phoneticPr fontId="2"/>
  </si>
  <si>
    <t>（４）時間区分率</t>
    <phoneticPr fontId="2"/>
  </si>
  <si>
    <t>4時間以上
8時間未満</t>
    <rPh sb="1" eb="3">
      <t>ジカン</t>
    </rPh>
    <rPh sb="3" eb="5">
      <t>イジョウ</t>
    </rPh>
    <rPh sb="7" eb="9">
      <t>ジカン</t>
    </rPh>
    <rPh sb="9" eb="11">
      <t>ミマン</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</si>
</sst>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0;[Red]\-#,##0.0"/>
    <numFmt numFmtId="177" formatCode="h:mm;@"/>
    <numFmt numFmtId="178" formatCode="\(aaa\)"/>
    <numFmt numFmtId="179" formatCode="aaa"/>
    <numFmt numFmtId="180" formatCode="#,##0&quot;円&quot;"/>
    <numFmt numFmtId="181" formatCode="0&quot;件&quot;"/>
    <numFmt numFmtId="182" formatCode="[$-411]ggge"/>
    <numFmt numFmtId="183" formatCode="0&quot;円&quot;"/>
    <numFmt numFmtId="184" formatCode="h&quot;時間&quot;mm&quot;分&quot;"/>
    <numFmt numFmtId="185" formatCode="#,##0.000;[Red]\-#,##0.000"/>
    <numFmt numFmtId="186" formatCode="0&quot;単位&quot;"/>
    <numFmt numFmtId="187" formatCode="#,##0&quot;単位&quot;"/>
    <numFmt numFmtId="188" formatCode="#,##0.00&quot;円&quot;"/>
    <numFmt numFmtId="189" formatCode="0.000"/>
  </numFmts>
  <fonts count="4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9"/>
      <color indexed="81"/>
      <name val="MS P ゴシック"/>
      <family val="3"/>
      <charset val="128"/>
    </font>
    <font>
      <sz val="11"/>
      <color theme="1"/>
      <name val="UD デジタル 教科書体 NK-B"/>
      <family val="1"/>
      <charset val="128"/>
    </font>
    <font>
      <sz val="12"/>
      <color theme="1"/>
      <name val="UD デジタル 教科書体 NK-B"/>
      <family val="1"/>
      <charset val="128"/>
    </font>
    <font>
      <sz val="12"/>
      <color rgb="FF000066"/>
      <name val="UD デジタル 教科書体 NK-B"/>
      <family val="1"/>
      <charset val="128"/>
    </font>
    <font>
      <sz val="10"/>
      <color theme="1"/>
      <name val="UD デジタル 教科書体 NK-B"/>
      <family val="1"/>
      <charset val="128"/>
    </font>
    <font>
      <sz val="11"/>
      <color rgb="FF000066"/>
      <name val="UD デジタル 教科書体 NK-B"/>
      <family val="1"/>
      <charset val="128"/>
    </font>
    <font>
      <sz val="11"/>
      <color rgb="FFA50021"/>
      <name val="UD デジタル 教科書体 NK-B"/>
      <family val="1"/>
      <charset val="128"/>
    </font>
    <font>
      <sz val="11"/>
      <name val="UD デジタル 教科書体 NK-B"/>
      <family val="1"/>
      <charset val="128"/>
    </font>
    <font>
      <sz val="9"/>
      <name val="UD デジタル 教科書体 NK-B"/>
      <family val="1"/>
      <charset val="128"/>
    </font>
    <font>
      <sz val="9"/>
      <color theme="1"/>
      <name val="UD デジタル 教科書体 NK-B"/>
      <family val="1"/>
      <charset val="128"/>
    </font>
    <font>
      <sz val="14"/>
      <color theme="1"/>
      <name val="UD デジタル 教科書体 NK-B"/>
      <family val="1"/>
      <charset val="128"/>
    </font>
    <font>
      <sz val="11"/>
      <color rgb="FFFF0000"/>
      <name val="UD デジタル 教科書体 NK-B"/>
      <family val="1"/>
      <charset val="128"/>
    </font>
    <font>
      <sz val="9"/>
      <color indexed="81"/>
      <name val="MS P ゴシック"/>
      <family val="3"/>
      <charset val="128"/>
    </font>
    <font>
      <sz val="10.5"/>
      <color theme="1"/>
      <name val="UD デジタル 教科書体 NK-B"/>
      <family val="1"/>
      <charset val="128"/>
    </font>
    <font>
      <b/>
      <sz val="11"/>
      <color theme="1"/>
      <name val="UD デジタル 教科書体 NK-B"/>
      <family val="1"/>
      <charset val="128"/>
    </font>
    <font>
      <sz val="20"/>
      <color theme="1"/>
      <name val="UD デジタル 教科書体 NK-B"/>
      <family val="1"/>
      <charset val="128"/>
    </font>
    <font>
      <b/>
      <sz val="9"/>
      <color indexed="81"/>
      <name val="ＭＳ Ｐゴシック"/>
      <family val="3"/>
      <charset val="128"/>
    </font>
    <font>
      <sz val="8"/>
      <color theme="1"/>
      <name val="UD デジタル 教科書体 NK-B"/>
      <family val="1"/>
      <charset val="128"/>
    </font>
    <font>
      <sz val="11"/>
      <color theme="1"/>
      <name val="BIZ UDPゴシック"/>
      <family val="3"/>
      <charset val="128"/>
    </font>
    <font>
      <sz val="11"/>
      <name val="BIZ UDPゴシック"/>
      <family val="3"/>
      <charset val="128"/>
    </font>
    <font>
      <sz val="16"/>
      <color rgb="FF000066"/>
      <name val="UD デジタル 教科書体 NK-B"/>
      <family val="1"/>
      <charset val="128"/>
    </font>
    <font>
      <sz val="20"/>
      <color rgb="FF000066"/>
      <name val="UD デジタル 教科書体 NK-B"/>
      <family val="1"/>
      <charset val="128"/>
    </font>
    <font>
      <sz val="8"/>
      <color rgb="FF000066"/>
      <name val="UD デジタル 教科書体 NK-B"/>
      <family val="1"/>
      <charset val="128"/>
    </font>
    <font>
      <sz val="10.5"/>
      <color rgb="FF000066"/>
      <name val="UD デジタル 教科書体 NK-B"/>
      <family val="1"/>
      <charset val="128"/>
    </font>
    <font>
      <sz val="10"/>
      <color rgb="FF000066"/>
      <name val="UD デジタル 教科書体 NK-B"/>
      <family val="1"/>
      <charset val="128"/>
    </font>
    <font>
      <u/>
      <sz val="10"/>
      <color rgb="FF000066"/>
      <name val="UD デジタル 教科書体 NK-B"/>
      <family val="1"/>
      <charset val="128"/>
    </font>
    <font>
      <sz val="11"/>
      <color rgb="FFC00000"/>
      <name val="UD デジタル 教科書体 NK-B"/>
      <family val="1"/>
      <charset val="128"/>
    </font>
    <font>
      <sz val="12"/>
      <color rgb="FFC00000"/>
      <name val="UD デジタル 教科書体 NK-B"/>
      <family val="1"/>
      <charset val="128"/>
    </font>
    <font>
      <sz val="9"/>
      <color rgb="FFC00000"/>
      <name val="UD デジタル 教科書体 NK-B"/>
      <family val="1"/>
      <charset val="128"/>
    </font>
    <font>
      <b/>
      <sz val="10"/>
      <color indexed="16"/>
      <name val="UD デジタル 教科書体 NK-B"/>
      <family val="1"/>
      <charset val="128"/>
    </font>
    <font>
      <u/>
      <sz val="11"/>
      <color theme="1"/>
      <name val="BIZ UDPゴシック"/>
      <family val="3"/>
      <charset val="128"/>
    </font>
    <font>
      <sz val="11"/>
      <name val="ＭＳ Ｐゴシック"/>
      <family val="3"/>
      <charset val="128"/>
    </font>
    <font>
      <sz val="12"/>
      <name val="BIZ UDゴシック"/>
      <family val="3"/>
      <charset val="128"/>
    </font>
    <font>
      <sz val="6"/>
      <name val="ＭＳ 明朝"/>
      <family val="1"/>
      <charset val="128"/>
    </font>
    <font>
      <sz val="11"/>
      <name val="BIZ UDゴシック"/>
      <family val="3"/>
      <charset val="128"/>
    </font>
    <font>
      <sz val="11"/>
      <name val="ＭＳ 明朝"/>
      <family val="1"/>
      <charset val="128"/>
    </font>
    <font>
      <b/>
      <u/>
      <sz val="11"/>
      <name val="BIZ UDゴシック"/>
      <family val="3"/>
      <charset val="128"/>
    </font>
    <font>
      <sz val="6"/>
      <name val="ＭＳ Ｐゴシック"/>
      <family val="3"/>
      <charset val="128"/>
    </font>
    <font>
      <b/>
      <sz val="11"/>
      <name val="BIZ UDゴシック"/>
      <family val="3"/>
      <charset val="128"/>
    </font>
    <font>
      <sz val="10"/>
      <name val="BIZ UDゴシック"/>
      <family val="3"/>
      <charset val="128"/>
    </font>
    <font>
      <sz val="11"/>
      <name val="HG丸ｺﾞｼｯｸM-PRO"/>
      <family val="3"/>
      <charset val="128"/>
    </font>
    <font>
      <b/>
      <sz val="11"/>
      <name val="HG丸ｺﾞｼｯｸM-PRO"/>
      <family val="3"/>
      <charset val="128"/>
    </font>
    <font>
      <sz val="11"/>
      <color rgb="FF000066"/>
      <name val="ＭＳ 明朝"/>
      <family val="1"/>
      <charset val="128"/>
    </font>
    <font>
      <sz val="11"/>
      <color rgb="FFFF0000"/>
      <name val="HG丸ｺﾞｼｯｸM-PRO"/>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69D856"/>
        <bgColor indexed="64"/>
      </patternFill>
    </fill>
    <fill>
      <patternFill patternType="solid">
        <fgColor theme="8" tint="0.59999389629810485"/>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double">
        <color indexed="64"/>
      </left>
      <right/>
      <top style="thin">
        <color indexed="64"/>
      </top>
      <bottom style="thin">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diagonalUp="1">
      <left/>
      <right style="double">
        <color indexed="64"/>
      </right>
      <top style="medium">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34" fillId="0" borderId="0"/>
    <xf numFmtId="6" fontId="34" fillId="0" borderId="0" applyFont="0" applyFill="0" applyBorder="0" applyAlignment="0" applyProtection="0">
      <alignment vertical="center"/>
    </xf>
    <xf numFmtId="0" fontId="38" fillId="0" borderId="0">
      <alignment vertical="center"/>
    </xf>
    <xf numFmtId="38" fontId="34" fillId="0" borderId="0" applyFont="0" applyFill="0" applyBorder="0" applyAlignment="0" applyProtection="0"/>
  </cellStyleXfs>
  <cellXfs count="546">
    <xf numFmtId="0" fontId="0" fillId="0" borderId="0" xfId="0">
      <alignment vertical="center"/>
    </xf>
    <xf numFmtId="38" fontId="4" fillId="0" borderId="0" xfId="1" applyFont="1">
      <alignment vertical="center"/>
    </xf>
    <xf numFmtId="38" fontId="4" fillId="0" borderId="0" xfId="1" applyFont="1" applyAlignment="1">
      <alignment vertical="center"/>
    </xf>
    <xf numFmtId="38" fontId="4" fillId="0" borderId="17" xfId="1" applyFont="1" applyBorder="1">
      <alignment vertical="center"/>
    </xf>
    <xf numFmtId="38" fontId="4" fillId="0" borderId="0" xfId="1" applyFont="1" applyBorder="1">
      <alignment vertical="center"/>
    </xf>
    <xf numFmtId="38" fontId="8" fillId="0" borderId="50" xfId="1" applyFont="1" applyBorder="1" applyAlignment="1">
      <alignment horizontal="center" vertical="center" shrinkToFit="1"/>
    </xf>
    <xf numFmtId="176" fontId="4" fillId="0" borderId="0" xfId="1" applyNumberFormat="1" applyFont="1">
      <alignment vertical="center"/>
    </xf>
    <xf numFmtId="176" fontId="4" fillId="0" borderId="0" xfId="1" applyNumberFormat="1" applyFont="1" applyBorder="1" applyAlignment="1">
      <alignment vertical="center"/>
    </xf>
    <xf numFmtId="38" fontId="4" fillId="0" borderId="0" xfId="1" applyFont="1" applyAlignment="1">
      <alignment vertical="center" shrinkToFit="1"/>
    </xf>
    <xf numFmtId="38" fontId="4" fillId="0" borderId="14" xfId="1" applyFont="1" applyBorder="1" applyAlignment="1">
      <alignment vertical="center"/>
    </xf>
    <xf numFmtId="38" fontId="4" fillId="0" borderId="9" xfId="1" applyFont="1" applyBorder="1" applyAlignment="1">
      <alignment horizontal="center" vertical="center"/>
    </xf>
    <xf numFmtId="38" fontId="4" fillId="0" borderId="1" xfId="1" applyFont="1" applyBorder="1" applyAlignment="1">
      <alignment horizontal="center" vertical="center"/>
    </xf>
    <xf numFmtId="38" fontId="4" fillId="0" borderId="14" xfId="1" applyFont="1" applyBorder="1" applyAlignment="1">
      <alignment horizontal="center" vertical="center"/>
    </xf>
    <xf numFmtId="38" fontId="4" fillId="0" borderId="14" xfId="1" applyFont="1" applyBorder="1" applyAlignment="1">
      <alignment horizontal="right" vertical="center"/>
    </xf>
    <xf numFmtId="38" fontId="4" fillId="0" borderId="50" xfId="1" applyFont="1" applyBorder="1" applyAlignment="1">
      <alignment horizontal="center" vertical="center"/>
    </xf>
    <xf numFmtId="38" fontId="4" fillId="0" borderId="9" xfId="1" applyFont="1" applyBorder="1" applyAlignment="1">
      <alignment vertical="center"/>
    </xf>
    <xf numFmtId="38" fontId="4" fillId="0" borderId="12" xfId="1" applyFont="1" applyBorder="1" applyAlignment="1">
      <alignment vertical="center"/>
    </xf>
    <xf numFmtId="38" fontId="4" fillId="0" borderId="0" xfId="1" applyFont="1" applyBorder="1" applyAlignment="1">
      <alignment vertical="center"/>
    </xf>
    <xf numFmtId="38" fontId="4" fillId="0" borderId="11" xfId="1" applyFont="1" applyBorder="1" applyAlignment="1">
      <alignment horizontal="center" vertical="center"/>
    </xf>
    <xf numFmtId="38" fontId="4" fillId="0" borderId="0" xfId="1" applyFont="1" applyBorder="1" applyAlignment="1">
      <alignment horizontal="center" vertical="center"/>
    </xf>
    <xf numFmtId="38" fontId="4" fillId="0" borderId="0" xfId="1" applyFont="1" applyAlignment="1">
      <alignment horizontal="center" vertical="center"/>
    </xf>
    <xf numFmtId="38" fontId="16" fillId="0" borderId="0" xfId="1" applyFont="1" applyBorder="1" applyAlignment="1">
      <alignment vertical="center"/>
    </xf>
    <xf numFmtId="38" fontId="16" fillId="0" borderId="0" xfId="1" applyFont="1" applyBorder="1" applyAlignment="1">
      <alignment horizontal="right" vertical="center"/>
    </xf>
    <xf numFmtId="38" fontId="16" fillId="0" borderId="0" xfId="1" applyFont="1" applyBorder="1" applyAlignment="1">
      <alignment horizontal="center" vertical="center"/>
    </xf>
    <xf numFmtId="38" fontId="16" fillId="0" borderId="0" xfId="1" applyFont="1" applyBorder="1" applyAlignment="1">
      <alignment horizontal="center" vertical="center" textRotation="255"/>
    </xf>
    <xf numFmtId="38" fontId="16" fillId="0" borderId="17" xfId="1" applyFont="1" applyBorder="1" applyAlignment="1">
      <alignment vertical="center"/>
    </xf>
    <xf numFmtId="38" fontId="16" fillId="0" borderId="9" xfId="1" applyFont="1" applyBorder="1" applyAlignment="1">
      <alignment vertical="top"/>
    </xf>
    <xf numFmtId="38" fontId="16" fillId="0" borderId="0" xfId="1" applyFont="1" applyAlignment="1">
      <alignment vertical="center"/>
    </xf>
    <xf numFmtId="38" fontId="16" fillId="0" borderId="14" xfId="1" applyFont="1" applyBorder="1" applyAlignment="1">
      <alignment vertical="center"/>
    </xf>
    <xf numFmtId="38" fontId="16" fillId="0" borderId="13" xfId="1" applyFont="1" applyBorder="1" applyAlignment="1">
      <alignment vertical="center"/>
    </xf>
    <xf numFmtId="38" fontId="4" fillId="0" borderId="80" xfId="1" applyFont="1" applyBorder="1" applyAlignment="1">
      <alignment horizontal="center" vertical="center"/>
    </xf>
    <xf numFmtId="38" fontId="7" fillId="0" borderId="0" xfId="1" applyFont="1" applyAlignment="1">
      <alignment vertical="center"/>
    </xf>
    <xf numFmtId="38" fontId="7" fillId="0" borderId="0" xfId="1" applyFont="1" applyAlignment="1">
      <alignment horizontal="right" vertical="center"/>
    </xf>
    <xf numFmtId="38" fontId="16" fillId="0" borderId="9" xfId="1" applyFont="1" applyBorder="1" applyAlignment="1">
      <alignment horizontal="center" vertical="center"/>
    </xf>
    <xf numFmtId="38" fontId="16" fillId="0" borderId="11" xfId="1" applyFont="1" applyBorder="1" applyAlignment="1">
      <alignment horizontal="center" vertical="center"/>
    </xf>
    <xf numFmtId="0" fontId="21" fillId="0" borderId="0" xfId="0" applyFont="1">
      <alignment vertical="center"/>
    </xf>
    <xf numFmtId="38" fontId="10" fillId="2" borderId="50" xfId="1" applyFont="1" applyFill="1" applyBorder="1" applyAlignment="1">
      <alignment horizontal="center" vertical="center" shrinkToFit="1"/>
    </xf>
    <xf numFmtId="0" fontId="21" fillId="3" borderId="1" xfId="0" applyFont="1" applyFill="1" applyBorder="1">
      <alignment vertical="center"/>
    </xf>
    <xf numFmtId="0" fontId="21" fillId="3" borderId="1" xfId="0" applyFont="1" applyFill="1" applyBorder="1" applyAlignment="1">
      <alignment vertical="center" wrapText="1"/>
    </xf>
    <xf numFmtId="0" fontId="21" fillId="3" borderId="1" xfId="0" applyFont="1" applyFill="1" applyBorder="1" applyAlignment="1">
      <alignment horizontal="left" vertical="center"/>
    </xf>
    <xf numFmtId="38" fontId="21" fillId="3" borderId="1" xfId="1" applyFont="1" applyFill="1" applyBorder="1" applyAlignment="1">
      <alignment horizontal="left" vertical="center"/>
    </xf>
    <xf numFmtId="14" fontId="21" fillId="3" borderId="1" xfId="0" quotePrefix="1" applyNumberFormat="1" applyFont="1" applyFill="1" applyBorder="1" applyAlignment="1">
      <alignment horizontal="left" vertical="center"/>
    </xf>
    <xf numFmtId="0" fontId="21" fillId="3" borderId="1" xfId="0" quotePrefix="1" applyFont="1" applyFill="1" applyBorder="1" applyAlignment="1">
      <alignment horizontal="left" vertical="center"/>
    </xf>
    <xf numFmtId="38" fontId="4" fillId="0" borderId="81" xfId="1" applyFont="1" applyBorder="1" applyAlignment="1">
      <alignment horizontal="center" vertical="center"/>
    </xf>
    <xf numFmtId="38" fontId="20" fillId="0" borderId="11" xfId="1" applyFont="1" applyBorder="1" applyAlignment="1">
      <alignment horizontal="right" vertical="top"/>
    </xf>
    <xf numFmtId="38" fontId="20" fillId="0" borderId="9" xfId="1" applyFont="1" applyBorder="1" applyAlignment="1">
      <alignment horizontal="right" vertical="top"/>
    </xf>
    <xf numFmtId="38" fontId="20" fillId="0" borderId="9" xfId="1" applyFont="1" applyBorder="1" applyAlignment="1">
      <alignment horizontal="center" vertical="top"/>
    </xf>
    <xf numFmtId="38" fontId="4" fillId="0" borderId="0" xfId="1" applyFont="1" applyBorder="1" applyAlignment="1">
      <alignment horizontal="right" vertical="center"/>
    </xf>
    <xf numFmtId="38" fontId="16" fillId="0" borderId="0" xfId="1" applyFont="1" applyBorder="1" applyAlignment="1">
      <alignment horizontal="right" vertical="center" shrinkToFit="1"/>
    </xf>
    <xf numFmtId="38" fontId="26" fillId="0" borderId="14" xfId="1" applyFont="1" applyBorder="1" applyAlignment="1">
      <alignment horizontal="center" vertical="center"/>
    </xf>
    <xf numFmtId="38" fontId="26" fillId="0" borderId="17" xfId="1" applyFont="1" applyBorder="1" applyAlignment="1">
      <alignment vertical="center"/>
    </xf>
    <xf numFmtId="38" fontId="8" fillId="0" borderId="17" xfId="1" applyFont="1" applyBorder="1">
      <alignment vertical="center"/>
    </xf>
    <xf numFmtId="0" fontId="4" fillId="0" borderId="0" xfId="1" applyNumberFormat="1" applyFont="1">
      <alignment vertical="center"/>
    </xf>
    <xf numFmtId="49" fontId="4" fillId="0" borderId="0" xfId="1" applyNumberFormat="1" applyFont="1">
      <alignment vertical="center"/>
    </xf>
    <xf numFmtId="2" fontId="4" fillId="0" borderId="0" xfId="1" applyNumberFormat="1" applyFont="1">
      <alignment vertical="center"/>
    </xf>
    <xf numFmtId="38" fontId="10" fillId="0" borderId="50" xfId="1" applyFont="1" applyBorder="1" applyAlignment="1">
      <alignment horizontal="center" vertical="center"/>
    </xf>
    <xf numFmtId="38" fontId="8" fillId="0" borderId="50" xfId="1" applyFont="1" applyBorder="1" applyAlignment="1">
      <alignment horizontal="right" vertical="center" shrinkToFit="1"/>
    </xf>
    <xf numFmtId="0" fontId="4" fillId="0" borderId="0" xfId="1" applyNumberFormat="1" applyFont="1" applyBorder="1" applyAlignment="1">
      <alignment vertical="center"/>
    </xf>
    <xf numFmtId="49" fontId="4" fillId="0" borderId="0" xfId="1" applyNumberFormat="1" applyFont="1" applyBorder="1" applyAlignment="1">
      <alignment vertical="center"/>
    </xf>
    <xf numFmtId="2" fontId="4" fillId="0" borderId="0" xfId="1" applyNumberFormat="1" applyFont="1" applyBorder="1" applyAlignment="1">
      <alignment vertical="center"/>
    </xf>
    <xf numFmtId="38" fontId="4" fillId="0" borderId="8" xfId="1" applyFont="1" applyBorder="1">
      <alignment vertical="center"/>
    </xf>
    <xf numFmtId="38" fontId="4" fillId="0" borderId="9" xfId="1" applyFont="1" applyBorder="1">
      <alignment vertical="center"/>
    </xf>
    <xf numFmtId="38" fontId="4" fillId="0" borderId="12" xfId="1" applyFont="1" applyBorder="1">
      <alignment vertical="center"/>
    </xf>
    <xf numFmtId="38" fontId="4" fillId="0" borderId="0" xfId="1" applyFont="1" applyBorder="1" applyAlignment="1">
      <alignment vertical="center" shrinkToFit="1"/>
    </xf>
    <xf numFmtId="38" fontId="4" fillId="0" borderId="70" xfId="1" applyFont="1" applyBorder="1">
      <alignment vertical="center"/>
    </xf>
    <xf numFmtId="38" fontId="29" fillId="0" borderId="0" xfId="1" applyFont="1" applyBorder="1" applyAlignment="1">
      <alignment horizontal="center" vertical="center"/>
    </xf>
    <xf numFmtId="38" fontId="4" fillId="0" borderId="34" xfId="1" applyFont="1" applyBorder="1">
      <alignment vertical="center"/>
    </xf>
    <xf numFmtId="38" fontId="4" fillId="0" borderId="35" xfId="1" applyFont="1" applyBorder="1">
      <alignment vertical="center"/>
    </xf>
    <xf numFmtId="38" fontId="4" fillId="0" borderId="3" xfId="1" applyFont="1" applyBorder="1" applyAlignment="1">
      <alignment horizontal="right" vertical="center"/>
    </xf>
    <xf numFmtId="38" fontId="29" fillId="0" borderId="3" xfId="1" applyFont="1" applyBorder="1" applyAlignment="1">
      <alignment horizontal="center" vertical="center"/>
    </xf>
    <xf numFmtId="38" fontId="4" fillId="0" borderId="61" xfId="1" applyFont="1" applyBorder="1">
      <alignment vertical="center"/>
    </xf>
    <xf numFmtId="38" fontId="4" fillId="0" borderId="13" xfId="1" applyFont="1" applyBorder="1">
      <alignment vertical="center"/>
    </xf>
    <xf numFmtId="38" fontId="29" fillId="0" borderId="14" xfId="1" applyFont="1" applyBorder="1" applyAlignment="1">
      <alignment horizontal="center" vertical="center"/>
    </xf>
    <xf numFmtId="38" fontId="12" fillId="0" borderId="0" xfId="1" applyFont="1" applyAlignment="1">
      <alignment vertical="center" shrinkToFit="1"/>
    </xf>
    <xf numFmtId="38" fontId="31" fillId="0" borderId="0" xfId="1" applyFont="1" applyAlignment="1">
      <alignment horizontal="center" vertical="center" shrinkToFit="1"/>
    </xf>
    <xf numFmtId="38" fontId="11" fillId="0" borderId="0" xfId="1" applyFont="1" applyAlignment="1">
      <alignment horizontal="center" vertical="center" shrinkToFit="1"/>
    </xf>
    <xf numFmtId="178" fontId="32" fillId="3" borderId="1" xfId="0" applyNumberFormat="1" applyFont="1" applyFill="1" applyBorder="1" applyAlignment="1">
      <alignment horizontal="center" vertical="center" shrinkToFit="1"/>
    </xf>
    <xf numFmtId="184" fontId="29" fillId="0" borderId="0" xfId="0" applyNumberFormat="1" applyFont="1" applyFill="1" applyBorder="1" applyAlignment="1" applyProtection="1">
      <alignment horizontal="center" vertical="center" shrinkToFit="1"/>
    </xf>
    <xf numFmtId="177" fontId="29" fillId="0" borderId="0" xfId="1" applyNumberFormat="1" applyFont="1" applyAlignment="1">
      <alignment vertical="center" shrinkToFit="1"/>
    </xf>
    <xf numFmtId="40" fontId="29" fillId="0" borderId="0" xfId="1" applyNumberFormat="1" applyFont="1" applyAlignment="1">
      <alignment vertical="center" shrinkToFit="1"/>
    </xf>
    <xf numFmtId="38" fontId="29" fillId="0" borderId="0" xfId="1" applyFont="1" applyAlignment="1">
      <alignment vertical="center" shrinkToFit="1"/>
    </xf>
    <xf numFmtId="38" fontId="9" fillId="0" borderId="0" xfId="1" applyFont="1" applyAlignment="1">
      <alignment vertical="center" shrinkToFit="1"/>
    </xf>
    <xf numFmtId="176" fontId="9" fillId="0" borderId="0" xfId="1" applyNumberFormat="1" applyFont="1" applyAlignment="1">
      <alignment vertical="center" shrinkToFit="1"/>
    </xf>
    <xf numFmtId="0" fontId="4" fillId="0" borderId="0" xfId="0" applyFont="1" applyBorder="1" applyAlignment="1">
      <alignment horizontal="center" vertical="center"/>
    </xf>
    <xf numFmtId="0" fontId="4" fillId="0" borderId="0" xfId="0" applyFont="1">
      <alignment vertical="center"/>
    </xf>
    <xf numFmtId="0" fontId="4" fillId="0" borderId="0" xfId="0" applyNumberFormat="1" applyFont="1">
      <alignment vertical="center"/>
    </xf>
    <xf numFmtId="49" fontId="4" fillId="0" borderId="0" xfId="0" applyNumberFormat="1" applyFont="1">
      <alignment vertical="center"/>
    </xf>
    <xf numFmtId="0" fontId="4" fillId="0" borderId="0" xfId="0" applyFont="1" applyBorder="1" applyAlignment="1">
      <alignment vertical="center"/>
    </xf>
    <xf numFmtId="0" fontId="4" fillId="0" borderId="0" xfId="0" applyNumberFormat="1" applyFont="1" applyBorder="1" applyAlignment="1">
      <alignment vertical="center"/>
    </xf>
    <xf numFmtId="49" fontId="4" fillId="0" borderId="0" xfId="0" applyNumberFormat="1" applyFont="1" applyBorder="1" applyAlignment="1">
      <alignment vertical="center"/>
    </xf>
    <xf numFmtId="0" fontId="35" fillId="3" borderId="0" xfId="4" applyFont="1" applyFill="1" applyAlignment="1">
      <alignment vertical="center"/>
    </xf>
    <xf numFmtId="0" fontId="37" fillId="3" borderId="0" xfId="4" applyFont="1" applyFill="1" applyAlignment="1">
      <alignment vertical="center"/>
    </xf>
    <xf numFmtId="6" fontId="37" fillId="3" borderId="0" xfId="5" applyFont="1" applyFill="1" applyAlignment="1">
      <alignment vertical="center"/>
    </xf>
    <xf numFmtId="0" fontId="39" fillId="3" borderId="0" xfId="4" applyFont="1" applyFill="1" applyAlignment="1">
      <alignment vertical="center"/>
    </xf>
    <xf numFmtId="0" fontId="41" fillId="3" borderId="0" xfId="4" applyFont="1" applyFill="1" applyAlignment="1">
      <alignment vertical="center"/>
    </xf>
    <xf numFmtId="0" fontId="37" fillId="3" borderId="46" xfId="4" applyFont="1" applyFill="1" applyBorder="1" applyAlignment="1">
      <alignment horizontal="centerContinuous" vertical="center"/>
    </xf>
    <xf numFmtId="0" fontId="37" fillId="3" borderId="6" xfId="4" applyFont="1" applyFill="1" applyBorder="1" applyAlignment="1">
      <alignment horizontal="centerContinuous" vertical="center"/>
    </xf>
    <xf numFmtId="6" fontId="37" fillId="3" borderId="2" xfId="5" applyFont="1" applyFill="1" applyBorder="1" applyAlignment="1">
      <alignment horizontal="center" vertical="center"/>
    </xf>
    <xf numFmtId="0" fontId="37" fillId="3" borderId="47" xfId="4" applyFont="1" applyFill="1" applyBorder="1" applyAlignment="1">
      <alignment horizontal="centerContinuous" vertical="center"/>
    </xf>
    <xf numFmtId="6" fontId="37" fillId="3" borderId="48" xfId="5" applyFont="1" applyFill="1" applyBorder="1" applyAlignment="1">
      <alignment horizontal="centerContinuous" vertical="center"/>
    </xf>
    <xf numFmtId="0" fontId="37" fillId="3" borderId="0" xfId="4" applyFont="1" applyFill="1" applyBorder="1" applyAlignment="1">
      <alignment vertical="center"/>
    </xf>
    <xf numFmtId="0" fontId="37" fillId="3" borderId="46" xfId="4" applyFont="1" applyFill="1" applyBorder="1" applyAlignment="1">
      <alignment vertical="center"/>
    </xf>
    <xf numFmtId="0" fontId="37" fillId="3" borderId="47" xfId="4" applyFont="1" applyFill="1" applyBorder="1" applyAlignment="1">
      <alignment vertical="center"/>
    </xf>
    <xf numFmtId="0" fontId="37" fillId="3" borderId="6" xfId="4" applyFont="1" applyFill="1" applyBorder="1" applyAlignment="1">
      <alignment vertical="center"/>
    </xf>
    <xf numFmtId="0" fontId="37" fillId="3" borderId="95" xfId="4" applyFont="1" applyFill="1" applyBorder="1" applyAlignment="1">
      <alignment vertical="center"/>
    </xf>
    <xf numFmtId="0" fontId="37" fillId="3" borderId="33" xfId="4" applyFont="1" applyFill="1" applyBorder="1" applyAlignment="1">
      <alignment vertical="center"/>
    </xf>
    <xf numFmtId="0" fontId="37" fillId="3" borderId="45" xfId="4" applyFont="1" applyFill="1" applyBorder="1" applyAlignment="1">
      <alignment vertical="center"/>
    </xf>
    <xf numFmtId="0" fontId="37" fillId="3" borderId="3" xfId="4" applyFont="1" applyFill="1" applyBorder="1" applyAlignment="1">
      <alignment vertical="center"/>
    </xf>
    <xf numFmtId="6" fontId="37" fillId="3" borderId="1" xfId="5" applyFont="1" applyFill="1" applyBorder="1" applyAlignment="1">
      <alignment horizontal="center" vertical="center"/>
    </xf>
    <xf numFmtId="0" fontId="37" fillId="3" borderId="1" xfId="4" applyFont="1" applyFill="1" applyBorder="1" applyAlignment="1">
      <alignment horizontal="center" vertical="center"/>
    </xf>
    <xf numFmtId="185" fontId="37" fillId="3" borderId="1" xfId="7" applyNumberFormat="1" applyFont="1" applyFill="1" applyBorder="1" applyAlignment="1">
      <alignment horizontal="center" vertical="center"/>
    </xf>
    <xf numFmtId="0" fontId="41" fillId="3" borderId="0" xfId="6" applyFont="1" applyFill="1" applyBorder="1" applyAlignment="1">
      <alignment vertical="center"/>
    </xf>
    <xf numFmtId="0" fontId="37" fillId="3" borderId="48" xfId="4" applyFont="1" applyFill="1" applyBorder="1" applyAlignment="1">
      <alignment horizontal="centerContinuous" vertical="center"/>
    </xf>
    <xf numFmtId="0" fontId="41" fillId="3" borderId="0" xfId="6" applyFont="1" applyFill="1" applyAlignment="1">
      <alignment horizontal="left" vertical="center"/>
    </xf>
    <xf numFmtId="0" fontId="42" fillId="3" borderId="0" xfId="4" applyFont="1" applyFill="1" applyAlignment="1">
      <alignment vertical="center"/>
    </xf>
    <xf numFmtId="0" fontId="37" fillId="3" borderId="5" xfId="4" applyFont="1" applyFill="1" applyBorder="1" applyAlignment="1">
      <alignment vertical="center"/>
    </xf>
    <xf numFmtId="0" fontId="37" fillId="3" borderId="7" xfId="4" applyFont="1" applyFill="1" applyBorder="1" applyAlignment="1">
      <alignment vertical="center"/>
    </xf>
    <xf numFmtId="0" fontId="37" fillId="3" borderId="4" xfId="4" applyFont="1" applyFill="1" applyBorder="1" applyAlignment="1">
      <alignment vertical="center"/>
    </xf>
    <xf numFmtId="0" fontId="4" fillId="0" borderId="0" xfId="0" applyFont="1" applyAlignment="1">
      <alignment horizontal="center" vertical="center"/>
    </xf>
    <xf numFmtId="56" fontId="4" fillId="2" borderId="0" xfId="0" applyNumberFormat="1" applyFont="1" applyFill="1" applyAlignment="1">
      <alignment horizontal="center" vertical="center"/>
    </xf>
    <xf numFmtId="0" fontId="21" fillId="2" borderId="1" xfId="0" applyFont="1" applyFill="1" applyBorder="1" applyAlignment="1">
      <alignment horizontal="center" vertical="center"/>
    </xf>
    <xf numFmtId="0" fontId="22" fillId="2" borderId="1" xfId="0" applyFont="1" applyFill="1" applyBorder="1" applyAlignment="1">
      <alignment horizontal="center" vertical="center"/>
    </xf>
    <xf numFmtId="186" fontId="37" fillId="3" borderId="48" xfId="5" applyNumberFormat="1" applyFont="1" applyFill="1" applyBorder="1" applyAlignment="1">
      <alignment horizontal="centerContinuous" vertical="center"/>
    </xf>
    <xf numFmtId="187" fontId="37" fillId="3" borderId="62" xfId="5" applyNumberFormat="1" applyFont="1" applyFill="1" applyBorder="1" applyAlignment="1">
      <alignment vertical="center"/>
    </xf>
    <xf numFmtId="187" fontId="37" fillId="3" borderId="2" xfId="5" applyNumberFormat="1" applyFont="1" applyFill="1" applyBorder="1" applyAlignment="1">
      <alignment vertical="center"/>
    </xf>
    <xf numFmtId="187" fontId="37" fillId="3" borderId="1" xfId="5" applyNumberFormat="1" applyFont="1" applyFill="1" applyBorder="1" applyAlignment="1">
      <alignment vertical="center"/>
    </xf>
    <xf numFmtId="187" fontId="37" fillId="3" borderId="92" xfId="5" applyNumberFormat="1" applyFont="1" applyFill="1" applyBorder="1" applyAlignment="1">
      <alignment vertical="center"/>
    </xf>
    <xf numFmtId="187" fontId="37" fillId="3" borderId="91" xfId="5" applyNumberFormat="1" applyFont="1" applyFill="1" applyBorder="1" applyAlignment="1">
      <alignment vertical="center"/>
    </xf>
    <xf numFmtId="187" fontId="37" fillId="3" borderId="0" xfId="4" applyNumberFormat="1" applyFont="1" applyFill="1" applyAlignment="1">
      <alignment vertical="center"/>
    </xf>
    <xf numFmtId="188" fontId="37" fillId="3" borderId="0" xfId="3" applyNumberFormat="1" applyFont="1" applyFill="1" applyAlignment="1">
      <alignment vertical="center"/>
    </xf>
    <xf numFmtId="6" fontId="37" fillId="3" borderId="45" xfId="5" applyFont="1" applyFill="1" applyBorder="1" applyAlignment="1">
      <alignment horizontal="centerContinuous" vertical="center"/>
    </xf>
    <xf numFmtId="0" fontId="37" fillId="3" borderId="4" xfId="4" applyFont="1" applyFill="1" applyBorder="1" applyAlignment="1">
      <alignment horizontal="centerContinuous" vertical="center"/>
    </xf>
    <xf numFmtId="0" fontId="43" fillId="3" borderId="0" xfId="0" applyFont="1" applyFill="1" applyAlignment="1">
      <alignment vertical="center"/>
    </xf>
    <xf numFmtId="0" fontId="44" fillId="0" borderId="0" xfId="6" applyFont="1">
      <alignment vertical="center"/>
    </xf>
    <xf numFmtId="189" fontId="46" fillId="0" borderId="0" xfId="6" applyNumberFormat="1" applyFont="1" applyAlignment="1">
      <alignment horizontal="center" vertical="center"/>
    </xf>
    <xf numFmtId="0" fontId="37" fillId="3" borderId="0" xfId="4" applyFont="1" applyFill="1" applyAlignment="1">
      <alignment vertical="center" wrapText="1"/>
    </xf>
    <xf numFmtId="180" fontId="46" fillId="7" borderId="1" xfId="7" applyNumberFormat="1" applyFont="1" applyFill="1" applyBorder="1" applyAlignment="1">
      <alignment vertical="center"/>
    </xf>
    <xf numFmtId="180" fontId="46" fillId="0" borderId="99" xfId="7" applyNumberFormat="1" applyFont="1" applyFill="1" applyBorder="1" applyAlignment="1">
      <alignment vertical="center"/>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21" fillId="0" borderId="7" xfId="0" applyFont="1" applyBorder="1" applyAlignment="1">
      <alignment horizontal="left" vertical="top" wrapText="1"/>
    </xf>
    <xf numFmtId="0" fontId="21" fillId="0" borderId="33" xfId="0" applyFont="1" applyBorder="1" applyAlignment="1">
      <alignment horizontal="left" vertical="top" wrapText="1"/>
    </xf>
    <xf numFmtId="0" fontId="21" fillId="0" borderId="0" xfId="0" applyFont="1" applyBorder="1" applyAlignment="1">
      <alignment horizontal="left" vertical="top" wrapText="1"/>
    </xf>
    <xf numFmtId="0" fontId="21" fillId="0" borderId="44" xfId="0" applyFont="1" applyBorder="1" applyAlignment="1">
      <alignment horizontal="left" vertical="top" wrapText="1"/>
    </xf>
    <xf numFmtId="0" fontId="21" fillId="0" borderId="45"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38" fontId="17" fillId="0" borderId="0" xfId="1" applyFont="1" applyBorder="1" applyAlignment="1">
      <alignment horizontal="center" vertical="center"/>
    </xf>
    <xf numFmtId="38" fontId="17" fillId="0" borderId="75" xfId="1" applyFont="1" applyBorder="1" applyAlignment="1">
      <alignment horizontal="center" vertical="center"/>
    </xf>
    <xf numFmtId="0" fontId="23" fillId="2" borderId="74" xfId="1" applyNumberFormat="1" applyFont="1" applyFill="1" applyBorder="1" applyAlignment="1">
      <alignment horizontal="center" vertical="center"/>
    </xf>
    <xf numFmtId="0" fontId="23" fillId="2" borderId="73" xfId="1" applyNumberFormat="1" applyFont="1" applyFill="1" applyBorder="1" applyAlignment="1">
      <alignment horizontal="center" vertical="center"/>
    </xf>
    <xf numFmtId="0" fontId="23" fillId="2" borderId="72" xfId="1" applyNumberFormat="1" applyFont="1" applyFill="1" applyBorder="1" applyAlignment="1">
      <alignment horizontal="center" vertical="center"/>
    </xf>
    <xf numFmtId="38" fontId="16" fillId="2" borderId="2" xfId="1" applyFont="1" applyFill="1" applyBorder="1" applyAlignment="1">
      <alignment horizontal="left" vertical="center"/>
    </xf>
    <xf numFmtId="38" fontId="16" fillId="2" borderId="28" xfId="1" applyFont="1" applyFill="1" applyBorder="1" applyAlignment="1">
      <alignment horizontal="left" vertical="center"/>
    </xf>
    <xf numFmtId="38" fontId="4" fillId="0" borderId="16" xfId="1" applyFont="1" applyBorder="1" applyAlignment="1">
      <alignment horizontal="center" vertical="center"/>
    </xf>
    <xf numFmtId="38" fontId="4" fillId="0" borderId="15" xfId="1" applyFont="1" applyBorder="1" applyAlignment="1">
      <alignment horizontal="center" vertical="center"/>
    </xf>
    <xf numFmtId="38" fontId="16" fillId="2" borderId="16" xfId="1" applyFont="1" applyFill="1" applyBorder="1" applyAlignment="1">
      <alignment horizontal="left" vertical="center"/>
    </xf>
    <xf numFmtId="38" fontId="16" fillId="2" borderId="14" xfId="1" applyFont="1" applyFill="1" applyBorder="1" applyAlignment="1">
      <alignment horizontal="left" vertical="center"/>
    </xf>
    <xf numFmtId="38" fontId="16" fillId="2" borderId="1" xfId="1" applyFont="1" applyFill="1" applyBorder="1" applyAlignment="1">
      <alignment horizontal="left" vertical="center"/>
    </xf>
    <xf numFmtId="38" fontId="16" fillId="2" borderId="24" xfId="1" applyFont="1" applyFill="1" applyBorder="1" applyAlignment="1">
      <alignment horizontal="left" vertical="center"/>
    </xf>
    <xf numFmtId="38" fontId="13" fillId="0" borderId="0" xfId="1" applyFont="1" applyAlignment="1">
      <alignment horizontal="center" vertical="center"/>
    </xf>
    <xf numFmtId="38" fontId="4" fillId="0" borderId="18" xfId="1" applyFont="1" applyBorder="1" applyAlignment="1">
      <alignment horizontal="center" vertical="center"/>
    </xf>
    <xf numFmtId="38" fontId="4" fillId="0" borderId="19" xfId="1" applyFont="1" applyBorder="1" applyAlignment="1">
      <alignment horizontal="center" vertical="center"/>
    </xf>
    <xf numFmtId="38" fontId="4" fillId="0" borderId="20" xfId="1" applyFont="1" applyBorder="1" applyAlignment="1">
      <alignment horizontal="center" vertical="center"/>
    </xf>
    <xf numFmtId="38" fontId="4" fillId="0" borderId="21" xfId="1" applyFont="1" applyBorder="1" applyAlignment="1">
      <alignment horizontal="center" vertical="center"/>
    </xf>
    <xf numFmtId="6" fontId="18" fillId="2" borderId="11" xfId="1" applyNumberFormat="1" applyFont="1" applyFill="1" applyBorder="1" applyAlignment="1">
      <alignment horizontal="right" vertical="center"/>
    </xf>
    <xf numFmtId="6" fontId="18" fillId="2" borderId="9" xfId="1" applyNumberFormat="1" applyFont="1" applyFill="1" applyBorder="1" applyAlignment="1">
      <alignment horizontal="right" vertical="center"/>
    </xf>
    <xf numFmtId="6" fontId="18" fillId="2" borderId="12" xfId="1" applyNumberFormat="1" applyFont="1" applyFill="1" applyBorder="1" applyAlignment="1">
      <alignment horizontal="right" vertical="center"/>
    </xf>
    <xf numFmtId="6" fontId="18" fillId="2" borderId="16" xfId="1" applyNumberFormat="1" applyFont="1" applyFill="1" applyBorder="1" applyAlignment="1">
      <alignment horizontal="right" vertical="center"/>
    </xf>
    <xf numFmtId="6" fontId="18" fillId="2" borderId="14" xfId="1" applyNumberFormat="1" applyFont="1" applyFill="1" applyBorder="1" applyAlignment="1">
      <alignment horizontal="right" vertical="center"/>
    </xf>
    <xf numFmtId="6" fontId="18" fillId="2" borderId="17" xfId="1" applyNumberFormat="1" applyFont="1" applyFill="1" applyBorder="1" applyAlignment="1">
      <alignment horizontal="right" vertical="center"/>
    </xf>
    <xf numFmtId="38" fontId="4" fillId="0" borderId="10" xfId="1" applyFont="1" applyBorder="1" applyAlignment="1">
      <alignment horizontal="center" vertical="center" textRotation="255"/>
    </xf>
    <xf numFmtId="38" fontId="4" fillId="0" borderId="44" xfId="1" applyFont="1" applyBorder="1" applyAlignment="1">
      <alignment horizontal="center" vertical="center" textRotation="255"/>
    </xf>
    <xf numFmtId="38" fontId="4" fillId="0" borderId="15" xfId="1" applyFont="1" applyBorder="1" applyAlignment="1">
      <alignment horizontal="center" vertical="center" textRotation="255"/>
    </xf>
    <xf numFmtId="182" fontId="4" fillId="2" borderId="66" xfId="1" applyNumberFormat="1" applyFont="1" applyFill="1" applyBorder="1" applyAlignment="1">
      <alignment horizontal="center" vertical="center"/>
    </xf>
    <xf numFmtId="182" fontId="4" fillId="2" borderId="79" xfId="1" applyNumberFormat="1" applyFont="1" applyFill="1" applyBorder="1" applyAlignment="1">
      <alignment horizontal="center" vertical="center"/>
    </xf>
    <xf numFmtId="38" fontId="5" fillId="2" borderId="66" xfId="1" applyFont="1" applyFill="1" applyBorder="1" applyAlignment="1">
      <alignment horizontal="center" vertical="center"/>
    </xf>
    <xf numFmtId="38" fontId="5" fillId="2" borderId="79" xfId="1" applyFont="1" applyFill="1" applyBorder="1" applyAlignment="1">
      <alignment horizontal="center" vertical="center"/>
    </xf>
    <xf numFmtId="38" fontId="4" fillId="0" borderId="46" xfId="1" applyFont="1" applyBorder="1" applyAlignment="1">
      <alignment horizontal="center" vertical="center"/>
    </xf>
    <xf numFmtId="38" fontId="4" fillId="0" borderId="47" xfId="1" applyFont="1" applyBorder="1" applyAlignment="1">
      <alignment horizontal="center" vertical="center"/>
    </xf>
    <xf numFmtId="38" fontId="4" fillId="0" borderId="48" xfId="1" applyFont="1" applyBorder="1" applyAlignment="1">
      <alignment horizontal="center" vertical="center"/>
    </xf>
    <xf numFmtId="38" fontId="4" fillId="0" borderId="45" xfId="1" applyFont="1" applyBorder="1" applyAlignment="1">
      <alignment horizontal="center" vertical="center"/>
    </xf>
    <xf numFmtId="38" fontId="4" fillId="0" borderId="3" xfId="1" applyFont="1" applyBorder="1" applyAlignment="1">
      <alignment horizontal="center" vertical="center"/>
    </xf>
    <xf numFmtId="38" fontId="4" fillId="0" borderId="4" xfId="1" applyFont="1" applyBorder="1" applyAlignment="1">
      <alignment horizontal="center" vertical="center"/>
    </xf>
    <xf numFmtId="38" fontId="4" fillId="0" borderId="11" xfId="1" applyFont="1" applyBorder="1" applyAlignment="1">
      <alignment horizontal="center" vertical="center"/>
    </xf>
    <xf numFmtId="38" fontId="4" fillId="0" borderId="9" xfId="1" applyFont="1" applyBorder="1" applyAlignment="1">
      <alignment horizontal="center" vertical="center"/>
    </xf>
    <xf numFmtId="38" fontId="4" fillId="0" borderId="12" xfId="1" applyFont="1" applyBorder="1" applyAlignment="1">
      <alignment horizontal="center" vertical="center"/>
    </xf>
    <xf numFmtId="38" fontId="5" fillId="5" borderId="46" xfId="1" applyFont="1" applyFill="1" applyBorder="1" applyAlignment="1">
      <alignment horizontal="left" vertical="center"/>
    </xf>
    <xf numFmtId="38" fontId="5" fillId="5" borderId="47" xfId="1" applyFont="1" applyFill="1" applyBorder="1" applyAlignment="1">
      <alignment horizontal="left" vertical="center"/>
    </xf>
    <xf numFmtId="38" fontId="5" fillId="5" borderId="48" xfId="1" applyFont="1" applyFill="1" applyBorder="1" applyAlignment="1">
      <alignment horizontal="left" vertical="center"/>
    </xf>
    <xf numFmtId="181" fontId="5" fillId="5" borderId="46" xfId="1" applyNumberFormat="1" applyFont="1" applyFill="1" applyBorder="1" applyAlignment="1">
      <alignment horizontal="right" vertical="center"/>
    </xf>
    <xf numFmtId="181" fontId="5" fillId="5" borderId="47" xfId="1" applyNumberFormat="1" applyFont="1" applyFill="1" applyBorder="1" applyAlignment="1">
      <alignment horizontal="right" vertical="center"/>
    </xf>
    <xf numFmtId="181" fontId="5" fillId="5" borderId="48" xfId="1" applyNumberFormat="1" applyFont="1" applyFill="1" applyBorder="1" applyAlignment="1">
      <alignment horizontal="right" vertical="center"/>
    </xf>
    <xf numFmtId="180" fontId="5" fillId="5" borderId="46" xfId="1" applyNumberFormat="1" applyFont="1" applyFill="1" applyBorder="1" applyAlignment="1">
      <alignment horizontal="right" vertical="center"/>
    </xf>
    <xf numFmtId="180" fontId="5" fillId="5" borderId="47" xfId="1" applyNumberFormat="1" applyFont="1" applyFill="1" applyBorder="1" applyAlignment="1">
      <alignment horizontal="right" vertical="center"/>
    </xf>
    <xf numFmtId="180" fontId="5" fillId="5" borderId="59" xfId="1" applyNumberFormat="1" applyFont="1" applyFill="1" applyBorder="1" applyAlignment="1">
      <alignment horizontal="right" vertical="center"/>
    </xf>
    <xf numFmtId="38" fontId="5" fillId="5" borderId="26" xfId="1" applyFont="1" applyFill="1" applyBorder="1" applyAlignment="1">
      <alignment horizontal="left" vertical="center"/>
    </xf>
    <xf numFmtId="38" fontId="5" fillId="5" borderId="77" xfId="1" applyFont="1" applyFill="1" applyBorder="1" applyAlignment="1">
      <alignment horizontal="left" vertical="center"/>
    </xf>
    <xf numFmtId="38" fontId="5" fillId="5" borderId="68" xfId="1" applyFont="1" applyFill="1" applyBorder="1" applyAlignment="1">
      <alignment horizontal="left" vertical="center"/>
    </xf>
    <xf numFmtId="181" fontId="5" fillId="5" borderId="26" xfId="1" applyNumberFormat="1" applyFont="1" applyFill="1" applyBorder="1" applyAlignment="1">
      <alignment horizontal="right" vertical="center"/>
    </xf>
    <xf numFmtId="181" fontId="5" fillId="5" borderId="77" xfId="1" applyNumberFormat="1" applyFont="1" applyFill="1" applyBorder="1" applyAlignment="1">
      <alignment horizontal="right" vertical="center"/>
    </xf>
    <xf numFmtId="181" fontId="5" fillId="5" borderId="68" xfId="1" applyNumberFormat="1" applyFont="1" applyFill="1" applyBorder="1" applyAlignment="1">
      <alignment horizontal="right" vertical="center"/>
    </xf>
    <xf numFmtId="180" fontId="5" fillId="5" borderId="16" xfId="1" applyNumberFormat="1" applyFont="1" applyFill="1" applyBorder="1" applyAlignment="1">
      <alignment horizontal="right" vertical="center"/>
    </xf>
    <xf numFmtId="180" fontId="5" fillId="5" borderId="14" xfId="1" applyNumberFormat="1" applyFont="1" applyFill="1" applyBorder="1" applyAlignment="1">
      <alignment horizontal="right" vertical="center"/>
    </xf>
    <xf numFmtId="180" fontId="5" fillId="5" borderId="17" xfId="1" applyNumberFormat="1" applyFont="1" applyFill="1" applyBorder="1" applyAlignment="1">
      <alignment horizontal="right" vertical="center"/>
    </xf>
    <xf numFmtId="38" fontId="4" fillId="5" borderId="0" xfId="1" applyFont="1" applyFill="1" applyAlignment="1">
      <alignment horizontal="center" vertical="center"/>
    </xf>
    <xf numFmtId="38" fontId="16" fillId="5" borderId="0" xfId="1" applyFont="1" applyFill="1" applyAlignment="1">
      <alignment horizontal="center" vertical="center"/>
    </xf>
    <xf numFmtId="38" fontId="4" fillId="0" borderId="18" xfId="1" applyFont="1" applyBorder="1" applyAlignment="1">
      <alignment horizontal="center" vertical="center" textRotation="255"/>
    </xf>
    <xf numFmtId="38" fontId="4" fillId="0" borderId="23" xfId="1" applyFont="1" applyBorder="1" applyAlignment="1">
      <alignment horizontal="center" vertical="center" textRotation="255"/>
    </xf>
    <xf numFmtId="38" fontId="4" fillId="0" borderId="20" xfId="1" applyFont="1" applyBorder="1" applyAlignment="1">
      <alignment horizontal="center" vertical="center" textRotation="255"/>
    </xf>
    <xf numFmtId="38" fontId="4" fillId="0" borderId="2" xfId="1" applyFont="1" applyBorder="1" applyAlignment="1">
      <alignment horizontal="center" vertical="center"/>
    </xf>
    <xf numFmtId="38" fontId="16" fillId="2" borderId="9" xfId="1" applyFont="1" applyFill="1" applyBorder="1" applyAlignment="1">
      <alignment horizontal="center" vertical="center"/>
    </xf>
    <xf numFmtId="38" fontId="16" fillId="2" borderId="33" xfId="1" applyFont="1" applyFill="1" applyBorder="1" applyAlignment="1">
      <alignment horizontal="left" vertical="center"/>
    </xf>
    <xf numFmtId="38" fontId="16" fillId="2" borderId="0" xfId="1" applyFont="1" applyFill="1" applyBorder="1" applyAlignment="1">
      <alignment horizontal="left" vertical="center"/>
    </xf>
    <xf numFmtId="38" fontId="16" fillId="2" borderId="34" xfId="1" applyFont="1" applyFill="1" applyBorder="1" applyAlignment="1">
      <alignment horizontal="left" vertical="center"/>
    </xf>
    <xf numFmtId="38" fontId="4" fillId="0" borderId="62" xfId="1" applyFont="1" applyBorder="1" applyAlignment="1">
      <alignment horizontal="center" vertical="center"/>
    </xf>
    <xf numFmtId="38" fontId="16" fillId="2" borderId="45" xfId="1" applyFont="1" applyFill="1" applyBorder="1" applyAlignment="1">
      <alignment horizontal="left" vertical="center"/>
    </xf>
    <xf numFmtId="38" fontId="16" fillId="2" borderId="3" xfId="1" applyFont="1" applyFill="1" applyBorder="1" applyAlignment="1">
      <alignment horizontal="left" vertical="center"/>
    </xf>
    <xf numFmtId="38" fontId="16" fillId="2" borderId="61" xfId="1" applyFont="1" applyFill="1" applyBorder="1" applyAlignment="1">
      <alignment horizontal="left" vertical="center"/>
    </xf>
    <xf numFmtId="38" fontId="4" fillId="0" borderId="1" xfId="1" applyFont="1" applyBorder="1" applyAlignment="1">
      <alignment horizontal="center" vertical="center"/>
    </xf>
    <xf numFmtId="38" fontId="4" fillId="0" borderId="1" xfId="1" applyFont="1" applyBorder="1" applyAlignment="1">
      <alignment horizontal="center" vertical="center" textRotation="255"/>
    </xf>
    <xf numFmtId="38" fontId="4" fillId="0" borderId="21" xfId="1" applyFont="1" applyBorder="1" applyAlignment="1">
      <alignment horizontal="center" vertical="center" textRotation="255"/>
    </xf>
    <xf numFmtId="38" fontId="16" fillId="2" borderId="62" xfId="1" applyFont="1" applyFill="1" applyBorder="1" applyAlignment="1">
      <alignment horizontal="left" vertical="center"/>
    </xf>
    <xf numFmtId="38" fontId="16" fillId="2" borderId="76" xfId="1" applyFont="1" applyFill="1" applyBorder="1" applyAlignment="1">
      <alignment horizontal="left" vertical="center"/>
    </xf>
    <xf numFmtId="38" fontId="4" fillId="0" borderId="5" xfId="1" applyFont="1" applyBorder="1" applyAlignment="1">
      <alignment horizontal="left" vertical="center"/>
    </xf>
    <xf numFmtId="38" fontId="4" fillId="0" borderId="7" xfId="1" applyFont="1" applyBorder="1" applyAlignment="1">
      <alignment horizontal="left" vertical="center"/>
    </xf>
    <xf numFmtId="38" fontId="4" fillId="0" borderId="2" xfId="1" applyFont="1" applyFill="1" applyBorder="1" applyAlignment="1">
      <alignment vertical="center"/>
    </xf>
    <xf numFmtId="38" fontId="4" fillId="0" borderId="2" xfId="1" applyFont="1" applyFill="1" applyBorder="1" applyAlignment="1">
      <alignment horizontal="center" vertical="center"/>
    </xf>
    <xf numFmtId="38" fontId="4" fillId="0" borderId="27" xfId="1" applyFont="1" applyBorder="1" applyAlignment="1">
      <alignment horizontal="center" vertical="center"/>
    </xf>
    <xf numFmtId="38" fontId="4" fillId="2" borderId="16" xfId="1" applyFont="1" applyFill="1" applyBorder="1" applyAlignment="1">
      <alignment horizontal="left" vertical="center"/>
    </xf>
    <xf numFmtId="38" fontId="4" fillId="2" borderId="14" xfId="1" applyFont="1" applyFill="1" applyBorder="1" applyAlignment="1">
      <alignment horizontal="left" vertical="center"/>
    </xf>
    <xf numFmtId="38" fontId="4" fillId="2" borderId="17" xfId="1" applyFont="1" applyFill="1" applyBorder="1" applyAlignment="1">
      <alignment horizontal="left" vertical="center"/>
    </xf>
    <xf numFmtId="38" fontId="4" fillId="0" borderId="50" xfId="1" applyFont="1" applyBorder="1" applyAlignment="1">
      <alignment horizontal="center" vertical="center"/>
    </xf>
    <xf numFmtId="38" fontId="4" fillId="0" borderId="51" xfId="1" applyFont="1" applyBorder="1" applyAlignment="1">
      <alignment horizontal="center" vertical="center"/>
    </xf>
    <xf numFmtId="38" fontId="4" fillId="2" borderId="11" xfId="1" applyFont="1" applyFill="1" applyBorder="1" applyAlignment="1">
      <alignment vertical="center"/>
    </xf>
    <xf numFmtId="38" fontId="4" fillId="2" borderId="9" xfId="1" applyFont="1" applyFill="1" applyBorder="1" applyAlignment="1">
      <alignment vertical="center"/>
    </xf>
    <xf numFmtId="38" fontId="4" fillId="2" borderId="12" xfId="1" applyFont="1" applyFill="1" applyBorder="1" applyAlignment="1">
      <alignment vertical="center"/>
    </xf>
    <xf numFmtId="38" fontId="4" fillId="2" borderId="37" xfId="1" applyFont="1" applyFill="1" applyBorder="1" applyAlignment="1">
      <alignment horizontal="center" vertical="center"/>
    </xf>
    <xf numFmtId="38" fontId="4" fillId="2" borderId="40" xfId="1" applyFont="1" applyFill="1" applyBorder="1" applyAlignment="1">
      <alignment horizontal="center" vertical="center"/>
    </xf>
    <xf numFmtId="38" fontId="4" fillId="0" borderId="22" xfId="1" applyFont="1" applyBorder="1" applyAlignment="1">
      <alignment horizontal="center" vertical="center"/>
    </xf>
    <xf numFmtId="38" fontId="4" fillId="0" borderId="24" xfId="1" applyFont="1" applyBorder="1" applyAlignment="1">
      <alignment horizontal="center" vertical="center"/>
    </xf>
    <xf numFmtId="38" fontId="4" fillId="0" borderId="19" xfId="1" applyFont="1" applyBorder="1" applyAlignment="1">
      <alignment horizontal="center" vertical="center" wrapText="1"/>
    </xf>
    <xf numFmtId="38" fontId="4" fillId="0" borderId="1" xfId="1" applyFont="1" applyBorder="1" applyAlignment="1">
      <alignment horizontal="center" vertical="center" wrapText="1"/>
    </xf>
    <xf numFmtId="38" fontId="4" fillId="2" borderId="38" xfId="1" applyFont="1" applyFill="1" applyBorder="1" applyAlignment="1">
      <alignment horizontal="center" vertical="center"/>
    </xf>
    <xf numFmtId="38" fontId="4" fillId="2" borderId="41" xfId="1" applyFont="1" applyFill="1" applyBorder="1" applyAlignment="1">
      <alignment horizontal="center" vertical="center"/>
    </xf>
    <xf numFmtId="38" fontId="4" fillId="0" borderId="9" xfId="1" applyFont="1" applyBorder="1" applyAlignment="1">
      <alignment horizontal="center" vertical="center" wrapText="1"/>
    </xf>
    <xf numFmtId="38" fontId="4" fillId="0" borderId="0" xfId="1" applyFont="1" applyBorder="1" applyAlignment="1">
      <alignment horizontal="center" vertical="center" wrapText="1"/>
    </xf>
    <xf numFmtId="38" fontId="4" fillId="0" borderId="14" xfId="1" applyFont="1" applyBorder="1" applyAlignment="1">
      <alignment horizontal="center" vertical="center" wrapText="1"/>
    </xf>
    <xf numFmtId="38" fontId="4" fillId="2" borderId="33" xfId="1" applyFont="1" applyFill="1" applyBorder="1" applyAlignment="1">
      <alignment vertical="center"/>
    </xf>
    <xf numFmtId="38" fontId="4" fillId="2" borderId="0" xfId="1" applyFont="1" applyFill="1" applyBorder="1" applyAlignment="1">
      <alignment vertical="center"/>
    </xf>
    <xf numFmtId="38" fontId="4" fillId="2" borderId="34" xfId="1" applyFont="1" applyFill="1" applyBorder="1" applyAlignment="1">
      <alignment vertical="center"/>
    </xf>
    <xf numFmtId="38" fontId="4" fillId="0" borderId="42" xfId="1" applyFont="1" applyBorder="1" applyAlignment="1">
      <alignment horizontal="center" vertical="center"/>
    </xf>
    <xf numFmtId="38" fontId="4" fillId="0" borderId="6" xfId="1" applyFont="1" applyBorder="1" applyAlignment="1">
      <alignment horizontal="center" vertical="center"/>
    </xf>
    <xf numFmtId="38" fontId="4" fillId="0" borderId="13" xfId="1" applyFont="1" applyBorder="1" applyAlignment="1">
      <alignment horizontal="center" vertical="center"/>
    </xf>
    <xf numFmtId="38" fontId="4" fillId="0" borderId="14" xfId="1" applyFont="1" applyBorder="1" applyAlignment="1">
      <alignment horizontal="center" vertical="center"/>
    </xf>
    <xf numFmtId="38" fontId="4" fillId="2" borderId="5" xfId="1" applyFont="1" applyFill="1" applyBorder="1" applyAlignment="1">
      <alignment horizontal="center" vertical="center"/>
    </xf>
    <xf numFmtId="38" fontId="4" fillId="2" borderId="6" xfId="1" applyFont="1" applyFill="1" applyBorder="1" applyAlignment="1">
      <alignment horizontal="center" vertical="center"/>
    </xf>
    <xf numFmtId="38" fontId="4" fillId="2" borderId="7" xfId="1" applyFont="1" applyFill="1" applyBorder="1" applyAlignment="1">
      <alignment horizontal="center" vertical="center"/>
    </xf>
    <xf numFmtId="38" fontId="4" fillId="2" borderId="16" xfId="1" applyFont="1" applyFill="1" applyBorder="1" applyAlignment="1">
      <alignment horizontal="center" vertical="center"/>
    </xf>
    <xf numFmtId="38" fontId="4" fillId="2" borderId="14" xfId="1" applyFont="1" applyFill="1" applyBorder="1" applyAlignment="1">
      <alignment horizontal="center" vertical="center"/>
    </xf>
    <xf numFmtId="38" fontId="4" fillId="2" borderId="15" xfId="1" applyFont="1" applyFill="1" applyBorder="1" applyAlignment="1">
      <alignment horizontal="center" vertical="center"/>
    </xf>
    <xf numFmtId="182" fontId="4" fillId="2" borderId="49" xfId="1" applyNumberFormat="1" applyFont="1" applyFill="1" applyBorder="1" applyAlignment="1">
      <alignment horizontal="center" vertical="center"/>
    </xf>
    <xf numFmtId="182" fontId="4" fillId="2" borderId="50" xfId="1" applyNumberFormat="1" applyFont="1" applyFill="1" applyBorder="1" applyAlignment="1">
      <alignment horizontal="center" vertical="center"/>
    </xf>
    <xf numFmtId="38" fontId="4" fillId="0" borderId="43" xfId="1" applyFont="1" applyBorder="1" applyAlignment="1">
      <alignment horizontal="center" vertical="center"/>
    </xf>
    <xf numFmtId="38" fontId="4" fillId="0" borderId="26" xfId="1" applyFont="1" applyBorder="1" applyAlignment="1">
      <alignment horizontal="center" vertical="center"/>
    </xf>
    <xf numFmtId="38" fontId="4" fillId="0" borderId="1" xfId="1" applyFont="1" applyFill="1" applyBorder="1" applyAlignment="1">
      <alignment horizontal="center" vertical="center"/>
    </xf>
    <xf numFmtId="38" fontId="4" fillId="2" borderId="1" xfId="1" applyFont="1" applyFill="1" applyBorder="1" applyAlignment="1">
      <alignment horizontal="center" vertical="center"/>
    </xf>
    <xf numFmtId="38" fontId="4" fillId="0" borderId="1" xfId="1" applyFont="1" applyFill="1" applyBorder="1" applyAlignment="1">
      <alignment vertical="center"/>
    </xf>
    <xf numFmtId="38" fontId="4" fillId="2" borderId="31" xfId="1" applyFont="1" applyFill="1" applyBorder="1" applyAlignment="1">
      <alignment horizontal="center" vertical="center"/>
    </xf>
    <xf numFmtId="38" fontId="4" fillId="2" borderId="32" xfId="1" applyFont="1" applyFill="1" applyBorder="1" applyAlignment="1">
      <alignment horizontal="center" vertical="center"/>
    </xf>
    <xf numFmtId="38" fontId="4" fillId="0" borderId="8" xfId="1" applyFont="1" applyBorder="1" applyAlignment="1">
      <alignment horizontal="center" vertical="center"/>
    </xf>
    <xf numFmtId="38" fontId="4" fillId="0" borderId="10" xfId="1" applyFont="1" applyBorder="1" applyAlignment="1">
      <alignment horizontal="center" vertical="center"/>
    </xf>
    <xf numFmtId="38" fontId="5" fillId="2" borderId="11" xfId="1" applyFont="1" applyFill="1" applyBorder="1" applyAlignment="1">
      <alignment horizontal="center" vertical="center"/>
    </xf>
    <xf numFmtId="38" fontId="5" fillId="2" borderId="9" xfId="1" applyFont="1" applyFill="1" applyBorder="1" applyAlignment="1">
      <alignment horizontal="center" vertical="center"/>
    </xf>
    <xf numFmtId="38" fontId="5" fillId="2" borderId="16" xfId="1" applyFont="1" applyFill="1" applyBorder="1" applyAlignment="1">
      <alignment horizontal="center" vertical="center"/>
    </xf>
    <xf numFmtId="38" fontId="5" fillId="2" borderId="14" xfId="1" applyFont="1" applyFill="1" applyBorder="1" applyAlignment="1">
      <alignment horizontal="center" vertical="center"/>
    </xf>
    <xf numFmtId="38" fontId="5" fillId="0" borderId="12" xfId="1" applyFont="1" applyBorder="1" applyAlignment="1">
      <alignment horizontal="center" vertical="center"/>
    </xf>
    <xf numFmtId="38" fontId="5" fillId="0" borderId="17" xfId="1" applyFont="1" applyBorder="1" applyAlignment="1">
      <alignment horizontal="center" vertical="center"/>
    </xf>
    <xf numFmtId="38" fontId="4" fillId="0" borderId="2" xfId="1" applyFont="1" applyBorder="1" applyAlignment="1">
      <alignment vertical="center"/>
    </xf>
    <xf numFmtId="38" fontId="4" fillId="0" borderId="1" xfId="1" applyFont="1" applyBorder="1" applyAlignment="1">
      <alignment vertical="center"/>
    </xf>
    <xf numFmtId="38" fontId="4" fillId="0" borderId="29" xfId="1" applyFont="1" applyBorder="1" applyAlignment="1">
      <alignment horizontal="center" vertical="center"/>
    </xf>
    <xf numFmtId="38" fontId="4" fillId="0" borderId="25" xfId="1" applyFont="1" applyBorder="1" applyAlignment="1">
      <alignment horizontal="center" vertical="center"/>
    </xf>
    <xf numFmtId="38" fontId="4" fillId="0" borderId="28" xfId="1" applyFont="1" applyBorder="1" applyAlignment="1">
      <alignment horizontal="center" vertical="center"/>
    </xf>
    <xf numFmtId="38" fontId="4" fillId="0" borderId="30" xfId="1" applyFont="1" applyBorder="1" applyAlignment="1">
      <alignment horizontal="center" vertical="center"/>
    </xf>
    <xf numFmtId="38" fontId="4" fillId="0" borderId="35" xfId="1" applyFont="1" applyBorder="1" applyAlignment="1">
      <alignment horizontal="center" vertical="center"/>
    </xf>
    <xf numFmtId="38" fontId="4" fillId="2" borderId="36" xfId="1" applyFont="1" applyFill="1" applyBorder="1" applyAlignment="1">
      <alignment horizontal="center" vertical="center"/>
    </xf>
    <xf numFmtId="38" fontId="4" fillId="2" borderId="39" xfId="1" applyFont="1" applyFill="1" applyBorder="1" applyAlignment="1">
      <alignment horizontal="center" vertical="center"/>
    </xf>
    <xf numFmtId="38" fontId="5" fillId="0" borderId="1" xfId="1" applyFont="1" applyBorder="1" applyAlignment="1">
      <alignment horizontal="center" vertical="center"/>
    </xf>
    <xf numFmtId="38" fontId="5" fillId="0" borderId="24" xfId="1" applyFont="1" applyBorder="1" applyAlignment="1">
      <alignment horizontal="center" vertical="center"/>
    </xf>
    <xf numFmtId="38" fontId="5" fillId="0" borderId="2" xfId="1" applyFont="1" applyBorder="1" applyAlignment="1">
      <alignment horizontal="center" vertical="center"/>
    </xf>
    <xf numFmtId="38" fontId="5" fillId="0" borderId="28" xfId="1" applyFont="1" applyBorder="1" applyAlignment="1">
      <alignment horizontal="center" vertical="center"/>
    </xf>
    <xf numFmtId="38" fontId="4" fillId="2" borderId="50" xfId="1" applyFont="1" applyFill="1" applyBorder="1" applyAlignment="1">
      <alignment horizontal="center" vertical="center"/>
    </xf>
    <xf numFmtId="38" fontId="4" fillId="0" borderId="1" xfId="1" applyFont="1" applyFill="1" applyBorder="1" applyAlignment="1">
      <alignment horizontal="left" vertical="center"/>
    </xf>
    <xf numFmtId="38" fontId="5" fillId="0" borderId="27" xfId="1" applyFont="1" applyBorder="1" applyAlignment="1">
      <alignment horizontal="center" vertical="center"/>
    </xf>
    <xf numFmtId="38" fontId="5" fillId="0" borderId="29" xfId="1" applyFont="1" applyBorder="1" applyAlignment="1">
      <alignment horizontal="center" vertical="center"/>
    </xf>
    <xf numFmtId="38" fontId="5" fillId="0" borderId="21" xfId="1" applyFont="1" applyBorder="1" applyAlignment="1">
      <alignment horizontal="center" vertical="center"/>
    </xf>
    <xf numFmtId="38" fontId="5" fillId="0" borderId="25" xfId="1" applyFont="1" applyBorder="1" applyAlignment="1">
      <alignment horizontal="center" vertical="center"/>
    </xf>
    <xf numFmtId="38" fontId="7" fillId="0" borderId="18" xfId="1" applyFont="1" applyBorder="1" applyAlignment="1">
      <alignment horizontal="center" vertical="center" textRotation="255"/>
    </xf>
    <xf numFmtId="38" fontId="7" fillId="0" borderId="23" xfId="1" applyFont="1" applyBorder="1" applyAlignment="1">
      <alignment horizontal="center" vertical="center" textRotation="255"/>
    </xf>
    <xf numFmtId="38" fontId="7" fillId="0" borderId="20" xfId="1" applyFont="1" applyBorder="1" applyAlignment="1">
      <alignment horizontal="center" vertical="center" textRotation="255"/>
    </xf>
    <xf numFmtId="0" fontId="4" fillId="0" borderId="48" xfId="0" applyFont="1" applyBorder="1" applyAlignment="1">
      <alignment horizontal="center" vertical="center"/>
    </xf>
    <xf numFmtId="0" fontId="4" fillId="0" borderId="1" xfId="0" applyFont="1" applyBorder="1" applyAlignment="1">
      <alignment horizontal="center" vertical="center"/>
    </xf>
    <xf numFmtId="0" fontId="4" fillId="0" borderId="24" xfId="0" applyFont="1" applyBorder="1" applyAlignment="1">
      <alignment horizontal="center" vertical="center"/>
    </xf>
    <xf numFmtId="0" fontId="4" fillId="0" borderId="68"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69" xfId="0" applyFont="1" applyBorder="1" applyAlignment="1">
      <alignment horizontal="center" vertical="center"/>
    </xf>
    <xf numFmtId="0" fontId="4" fillId="0" borderId="63" xfId="0" applyFont="1" applyBorder="1" applyAlignment="1">
      <alignment horizontal="center" vertical="center"/>
    </xf>
    <xf numFmtId="0" fontId="4" fillId="0" borderId="58" xfId="0" applyFont="1" applyBorder="1" applyAlignment="1">
      <alignment horizontal="center" vertical="center"/>
    </xf>
    <xf numFmtId="0" fontId="4" fillId="0" borderId="2" xfId="0" applyFont="1" applyBorder="1" applyAlignment="1">
      <alignment horizontal="center" vertical="center"/>
    </xf>
    <xf numFmtId="0" fontId="5" fillId="2" borderId="1"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6" xfId="0" applyFont="1" applyFill="1" applyBorder="1" applyAlignment="1">
      <alignment horizontal="center" vertical="center"/>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90"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1"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65" xfId="0" applyNumberFormat="1" applyFont="1" applyBorder="1" applyAlignment="1">
      <alignment horizontal="center" vertical="center"/>
    </xf>
    <xf numFmtId="0" fontId="4" fillId="0" borderId="64" xfId="0" applyNumberFormat="1" applyFont="1" applyBorder="1" applyAlignment="1">
      <alignment horizontal="center" vertical="center"/>
    </xf>
    <xf numFmtId="0" fontId="4" fillId="0" borderId="84"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85" xfId="0" applyNumberFormat="1"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0" xfId="0" applyFont="1" applyBorder="1" applyAlignment="1">
      <alignment horizontal="center" vertical="center"/>
    </xf>
    <xf numFmtId="0" fontId="4" fillId="0" borderId="10" xfId="0" applyFont="1" applyBorder="1" applyAlignment="1">
      <alignment horizontal="center" vertical="center"/>
    </xf>
    <xf numFmtId="0" fontId="4" fillId="0" borderId="67"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46" xfId="0" applyNumberFormat="1" applyFont="1" applyBorder="1" applyAlignment="1">
      <alignment horizontal="center" vertical="center"/>
    </xf>
    <xf numFmtId="0" fontId="4" fillId="0" borderId="47"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4" xfId="0" applyFont="1" applyBorder="1" applyAlignment="1">
      <alignment horizontal="center" vertical="center"/>
    </xf>
    <xf numFmtId="0" fontId="4" fillId="0" borderId="62"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4" fillId="5" borderId="23" xfId="0" applyFont="1" applyFill="1" applyBorder="1" applyAlignment="1">
      <alignment horizontal="center" vertical="center"/>
    </xf>
    <xf numFmtId="0" fontId="4" fillId="5" borderId="1" xfId="0" applyFont="1" applyFill="1" applyBorder="1" applyAlignment="1">
      <alignment horizontal="center" vertical="center"/>
    </xf>
    <xf numFmtId="179" fontId="4" fillId="2" borderId="1" xfId="0" applyNumberFormat="1" applyFont="1" applyFill="1" applyBorder="1" applyAlignment="1">
      <alignment horizontal="center" vertical="center"/>
    </xf>
    <xf numFmtId="177" fontId="4" fillId="2" borderId="71" xfId="0" applyNumberFormat="1" applyFont="1" applyFill="1" applyBorder="1" applyAlignment="1">
      <alignment horizontal="center" vertical="center"/>
    </xf>
    <xf numFmtId="177" fontId="4" fillId="2" borderId="47" xfId="0" applyNumberFormat="1" applyFont="1" applyFill="1" applyBorder="1" applyAlignment="1">
      <alignment horizontal="center" vertical="center"/>
    </xf>
    <xf numFmtId="177" fontId="4" fillId="2" borderId="86" xfId="0" applyNumberFormat="1" applyFont="1" applyFill="1" applyBorder="1" applyAlignment="1">
      <alignment horizontal="center" vertical="center"/>
    </xf>
    <xf numFmtId="0" fontId="4" fillId="5" borderId="60" xfId="0" applyFont="1" applyFill="1" applyBorder="1" applyAlignment="1">
      <alignment horizontal="center" vertical="center"/>
    </xf>
    <xf numFmtId="0" fontId="4" fillId="2" borderId="1" xfId="0" applyFont="1" applyFill="1" applyBorder="1" applyAlignment="1">
      <alignment horizontal="center" vertical="center"/>
    </xf>
    <xf numFmtId="38" fontId="4" fillId="0" borderId="70" xfId="1" applyFont="1" applyBorder="1" applyAlignment="1">
      <alignment horizontal="center" vertical="center"/>
    </xf>
    <xf numFmtId="38" fontId="4" fillId="0" borderId="0" xfId="1" applyFont="1" applyBorder="1" applyAlignment="1">
      <alignment horizontal="center" vertical="center"/>
    </xf>
    <xf numFmtId="38" fontId="4" fillId="2" borderId="33" xfId="1" applyFont="1" applyFill="1" applyBorder="1" applyAlignment="1">
      <alignment horizontal="center" vertical="center"/>
    </xf>
    <xf numFmtId="38" fontId="4" fillId="2" borderId="0" xfId="1" applyFont="1" applyFill="1" applyBorder="1" applyAlignment="1">
      <alignment horizontal="center" vertical="center"/>
    </xf>
    <xf numFmtId="38" fontId="4" fillId="2" borderId="44" xfId="1" applyFont="1" applyFill="1" applyBorder="1" applyAlignment="1">
      <alignment horizontal="center" vertical="center"/>
    </xf>
    <xf numFmtId="38" fontId="4" fillId="2" borderId="45" xfId="1" applyFont="1" applyFill="1" applyBorder="1" applyAlignment="1">
      <alignment vertical="center"/>
    </xf>
    <xf numFmtId="38" fontId="4" fillId="2" borderId="3" xfId="1" applyFont="1" applyFill="1" applyBorder="1" applyAlignment="1">
      <alignment vertical="center"/>
    </xf>
    <xf numFmtId="38" fontId="4" fillId="2" borderId="61" xfId="1" applyFont="1" applyFill="1" applyBorder="1" applyAlignment="1">
      <alignment vertical="center"/>
    </xf>
    <xf numFmtId="38" fontId="10" fillId="0" borderId="50" xfId="1" applyFont="1" applyBorder="1" applyAlignment="1">
      <alignment horizontal="center" vertical="center"/>
    </xf>
    <xf numFmtId="38" fontId="10" fillId="0" borderId="51" xfId="1" applyFont="1" applyBorder="1" applyAlignment="1">
      <alignment horizontal="center" vertical="center"/>
    </xf>
    <xf numFmtId="0" fontId="13" fillId="0" borderId="0" xfId="0" applyFont="1" applyBorder="1" applyAlignment="1">
      <alignment horizontal="center" vertical="center" shrinkToFit="1"/>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20" fontId="4" fillId="4" borderId="46" xfId="0" applyNumberFormat="1" applyFont="1" applyFill="1" applyBorder="1" applyAlignment="1">
      <alignment horizontal="center" vertical="center"/>
    </xf>
    <xf numFmtId="20" fontId="4" fillId="4" borderId="47" xfId="0" applyNumberFormat="1" applyFont="1" applyFill="1" applyBorder="1" applyAlignment="1">
      <alignment horizontal="center" vertical="center"/>
    </xf>
    <xf numFmtId="20" fontId="4" fillId="4" borderId="48" xfId="0" applyNumberFormat="1" applyFont="1" applyFill="1" applyBorder="1" applyAlignment="1">
      <alignment horizontal="center" vertical="center"/>
    </xf>
    <xf numFmtId="20" fontId="4" fillId="4" borderId="86" xfId="0" applyNumberFormat="1" applyFont="1" applyFill="1" applyBorder="1" applyAlignment="1">
      <alignment horizontal="center" vertical="center"/>
    </xf>
    <xf numFmtId="0" fontId="4" fillId="5" borderId="78" xfId="0" applyFont="1" applyFill="1" applyBorder="1" applyAlignment="1">
      <alignment horizontal="center" vertical="center"/>
    </xf>
    <xf numFmtId="0" fontId="4" fillId="5" borderId="48" xfId="0" applyFont="1" applyFill="1" applyBorder="1" applyAlignment="1">
      <alignment horizontal="center" vertical="center"/>
    </xf>
    <xf numFmtId="0" fontId="4" fillId="4" borderId="47" xfId="0" applyNumberFormat="1" applyFont="1" applyFill="1" applyBorder="1" applyAlignment="1">
      <alignment horizontal="center" vertical="center"/>
    </xf>
    <xf numFmtId="0" fontId="4" fillId="4" borderId="48" xfId="0" applyNumberFormat="1" applyFont="1" applyFill="1" applyBorder="1" applyAlignment="1">
      <alignment horizontal="center" vertical="center"/>
    </xf>
    <xf numFmtId="177" fontId="4" fillId="0" borderId="57" xfId="0" applyNumberFormat="1" applyFont="1" applyFill="1" applyBorder="1" applyAlignment="1">
      <alignment horizontal="center" vertical="center"/>
    </xf>
    <xf numFmtId="177" fontId="4" fillId="0" borderId="50" xfId="0" applyNumberFormat="1" applyFont="1" applyFill="1" applyBorder="1" applyAlignment="1">
      <alignment horizontal="center" vertical="center"/>
    </xf>
    <xf numFmtId="177" fontId="4" fillId="0" borderId="56" xfId="0" applyNumberFormat="1" applyFont="1" applyFill="1" applyBorder="1" applyAlignment="1">
      <alignment horizontal="center" vertical="center"/>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177" fontId="4" fillId="2" borderId="96" xfId="0" applyNumberFormat="1" applyFont="1" applyFill="1" applyBorder="1" applyAlignment="1">
      <alignment horizontal="center" vertical="center"/>
    </xf>
    <xf numFmtId="177" fontId="4" fillId="2" borderId="6" xfId="0" applyNumberFormat="1" applyFont="1" applyFill="1" applyBorder="1" applyAlignment="1">
      <alignment horizontal="center" vertical="center"/>
    </xf>
    <xf numFmtId="177" fontId="4" fillId="2" borderId="97" xfId="0" applyNumberFormat="1" applyFont="1" applyFill="1" applyBorder="1" applyAlignment="1">
      <alignment horizontal="center" vertical="center"/>
    </xf>
    <xf numFmtId="20" fontId="4" fillId="4" borderId="5" xfId="0" applyNumberFormat="1" applyFont="1" applyFill="1" applyBorder="1" applyAlignment="1">
      <alignment horizontal="center" vertical="center"/>
    </xf>
    <xf numFmtId="0" fontId="4" fillId="4" borderId="6" xfId="0" applyNumberFormat="1" applyFont="1" applyFill="1" applyBorder="1" applyAlignment="1">
      <alignment horizontal="center" vertical="center"/>
    </xf>
    <xf numFmtId="0" fontId="4" fillId="4" borderId="7" xfId="0" applyNumberFormat="1" applyFont="1" applyFill="1" applyBorder="1" applyAlignment="1">
      <alignment horizontal="center" vertical="center"/>
    </xf>
    <xf numFmtId="0" fontId="4" fillId="0" borderId="49" xfId="0" applyFont="1" applyBorder="1" applyAlignment="1">
      <alignment horizontal="center" vertical="center"/>
    </xf>
    <xf numFmtId="0" fontId="4" fillId="0" borderId="55" xfId="0" applyFont="1" applyBorder="1" applyAlignment="1">
      <alignment horizontal="center" vertical="center"/>
    </xf>
    <xf numFmtId="0" fontId="4" fillId="0" borderId="54" xfId="0" applyNumberFormat="1" applyFont="1" applyBorder="1" applyAlignment="1">
      <alignment horizontal="center" vertical="center"/>
    </xf>
    <xf numFmtId="0" fontId="4" fillId="0" borderId="53" xfId="0" applyNumberFormat="1" applyFont="1" applyBorder="1" applyAlignment="1">
      <alignment horizontal="center" vertical="center"/>
    </xf>
    <xf numFmtId="0" fontId="4" fillId="0" borderId="87" xfId="0" applyNumberFormat="1" applyFont="1" applyBorder="1" applyAlignment="1">
      <alignment horizontal="center" vertical="center"/>
    </xf>
    <xf numFmtId="0" fontId="4" fillId="0" borderId="98" xfId="0" applyNumberFormat="1" applyFont="1" applyBorder="1" applyAlignment="1">
      <alignment horizontal="center" vertical="center"/>
    </xf>
    <xf numFmtId="183" fontId="5" fillId="0" borderId="46" xfId="1" applyNumberFormat="1" applyFont="1" applyBorder="1" applyAlignment="1">
      <alignment horizontal="center" vertical="center"/>
    </xf>
    <xf numFmtId="183" fontId="5" fillId="0" borderId="47" xfId="1" applyNumberFormat="1" applyFont="1" applyBorder="1" applyAlignment="1">
      <alignment horizontal="center" vertical="center"/>
    </xf>
    <xf numFmtId="183" fontId="5" fillId="0" borderId="59" xfId="1" applyNumberFormat="1" applyFont="1" applyBorder="1" applyAlignment="1">
      <alignment horizontal="center" vertical="center"/>
    </xf>
    <xf numFmtId="183" fontId="5" fillId="0" borderId="16" xfId="1" applyNumberFormat="1" applyFont="1" applyBorder="1" applyAlignment="1">
      <alignment horizontal="center" vertical="center"/>
    </xf>
    <xf numFmtId="183" fontId="5" fillId="0" borderId="14" xfId="1" applyNumberFormat="1" applyFont="1" applyBorder="1" applyAlignment="1">
      <alignment horizontal="center" vertical="center"/>
    </xf>
    <xf numFmtId="183" fontId="5" fillId="0" borderId="17" xfId="1" applyNumberFormat="1" applyFont="1" applyBorder="1" applyAlignment="1">
      <alignment horizontal="center" vertical="center"/>
    </xf>
    <xf numFmtId="38" fontId="25" fillId="0" borderId="9" xfId="1" applyFont="1" applyBorder="1" applyAlignment="1">
      <alignment horizontal="center" vertical="center"/>
    </xf>
    <xf numFmtId="38" fontId="16" fillId="0" borderId="45" xfId="1" applyFont="1" applyBorder="1" applyAlignment="1">
      <alignment horizontal="left" vertical="center"/>
    </xf>
    <xf numFmtId="38" fontId="16" fillId="0" borderId="3" xfId="1" applyFont="1" applyBorder="1" applyAlignment="1">
      <alignment horizontal="left" vertical="center"/>
    </xf>
    <xf numFmtId="38" fontId="16" fillId="0" borderId="61" xfId="1" applyFont="1" applyBorder="1" applyAlignment="1">
      <alignment horizontal="left" vertical="center"/>
    </xf>
    <xf numFmtId="38" fontId="26" fillId="0" borderId="2" xfId="1" applyFont="1" applyBorder="1" applyAlignment="1">
      <alignment horizontal="left" vertical="center"/>
    </xf>
    <xf numFmtId="38" fontId="26" fillId="0" borderId="28" xfId="1" applyFont="1" applyBorder="1" applyAlignment="1">
      <alignment horizontal="left" vertical="center"/>
    </xf>
    <xf numFmtId="38" fontId="26" fillId="0" borderId="1" xfId="1" applyFont="1" applyBorder="1" applyAlignment="1">
      <alignment horizontal="left" vertical="center"/>
    </xf>
    <xf numFmtId="38" fontId="26" fillId="0" borderId="24" xfId="1" applyFont="1" applyBorder="1" applyAlignment="1">
      <alignment horizontal="left" vertical="center"/>
    </xf>
    <xf numFmtId="38" fontId="20" fillId="0" borderId="9" xfId="1" applyFont="1" applyBorder="1" applyAlignment="1">
      <alignment horizontal="center" vertical="top"/>
    </xf>
    <xf numFmtId="38" fontId="20" fillId="0" borderId="12" xfId="1" applyFont="1" applyBorder="1" applyAlignment="1">
      <alignment horizontal="center" vertical="top"/>
    </xf>
    <xf numFmtId="6" fontId="24" fillId="0" borderId="16" xfId="2" applyFont="1" applyBorder="1" applyAlignment="1">
      <alignment horizontal="right" vertical="top"/>
    </xf>
    <xf numFmtId="6" fontId="24" fillId="0" borderId="14" xfId="2" applyFont="1" applyBorder="1" applyAlignment="1">
      <alignment horizontal="right" vertical="top"/>
    </xf>
    <xf numFmtId="6" fontId="24" fillId="0" borderId="17" xfId="2" applyFont="1" applyBorder="1" applyAlignment="1">
      <alignment horizontal="right" vertical="top"/>
    </xf>
    <xf numFmtId="38" fontId="4" fillId="0" borderId="66" xfId="1" applyFont="1" applyBorder="1" applyAlignment="1">
      <alignment horizontal="center" vertical="center"/>
    </xf>
    <xf numFmtId="38" fontId="4" fillId="0" borderId="79" xfId="1" applyFont="1" applyBorder="1" applyAlignment="1">
      <alignment horizontal="center" vertical="center"/>
    </xf>
    <xf numFmtId="38" fontId="5" fillId="0" borderId="66" xfId="1" applyFont="1" applyBorder="1" applyAlignment="1">
      <alignment horizontal="center" vertical="center"/>
    </xf>
    <xf numFmtId="38" fontId="5" fillId="0" borderId="79" xfId="1" applyFont="1" applyBorder="1" applyAlignment="1">
      <alignment horizontal="center" vertical="center"/>
    </xf>
    <xf numFmtId="38" fontId="5" fillId="0" borderId="46" xfId="1" applyFont="1" applyBorder="1" applyAlignment="1">
      <alignment horizontal="left" vertical="center"/>
    </xf>
    <xf numFmtId="38" fontId="5" fillId="0" borderId="47" xfId="1" applyFont="1" applyBorder="1" applyAlignment="1">
      <alignment horizontal="left" vertical="center"/>
    </xf>
    <xf numFmtId="38" fontId="5" fillId="0" borderId="48" xfId="1" applyFont="1" applyBorder="1" applyAlignment="1">
      <alignment horizontal="left" vertical="center"/>
    </xf>
    <xf numFmtId="181" fontId="5" fillId="0" borderId="46" xfId="1" applyNumberFormat="1" applyFont="1" applyBorder="1" applyAlignment="1">
      <alignment horizontal="center" vertical="center"/>
    </xf>
    <xf numFmtId="181" fontId="5" fillId="0" borderId="47" xfId="1" applyNumberFormat="1" applyFont="1" applyBorder="1" applyAlignment="1">
      <alignment horizontal="center" vertical="center"/>
    </xf>
    <xf numFmtId="181" fontId="5" fillId="0" borderId="48" xfId="1" applyNumberFormat="1" applyFont="1" applyBorder="1" applyAlignment="1">
      <alignment horizontal="center" vertical="center"/>
    </xf>
    <xf numFmtId="38" fontId="5" fillId="0" borderId="26" xfId="1" applyFont="1" applyBorder="1" applyAlignment="1">
      <alignment horizontal="left" vertical="center"/>
    </xf>
    <xf numFmtId="38" fontId="5" fillId="0" borderId="77" xfId="1" applyFont="1" applyBorder="1" applyAlignment="1">
      <alignment horizontal="left" vertical="center"/>
    </xf>
    <xf numFmtId="38" fontId="5" fillId="0" borderId="68" xfId="1" applyFont="1" applyBorder="1" applyAlignment="1">
      <alignment horizontal="left" vertical="center"/>
    </xf>
    <xf numFmtId="181" fontId="5" fillId="0" borderId="26" xfId="1" applyNumberFormat="1" applyFont="1" applyBorder="1" applyAlignment="1">
      <alignment horizontal="center" vertical="center"/>
    </xf>
    <xf numFmtId="181" fontId="5" fillId="0" borderId="77" xfId="1" applyNumberFormat="1" applyFont="1" applyBorder="1" applyAlignment="1">
      <alignment horizontal="center" vertical="center"/>
    </xf>
    <xf numFmtId="181" fontId="5" fillId="0" borderId="68" xfId="1" applyNumberFormat="1" applyFont="1" applyBorder="1" applyAlignment="1">
      <alignment horizontal="center" vertical="center"/>
    </xf>
    <xf numFmtId="49" fontId="23" fillId="0" borderId="74" xfId="1" applyNumberFormat="1" applyFont="1" applyBorder="1" applyAlignment="1">
      <alignment horizontal="center" vertical="center"/>
    </xf>
    <xf numFmtId="49" fontId="23" fillId="0" borderId="73" xfId="1" applyNumberFormat="1" applyFont="1" applyBorder="1" applyAlignment="1">
      <alignment horizontal="center" vertical="center"/>
    </xf>
    <xf numFmtId="49" fontId="23" fillId="0" borderId="72" xfId="1" applyNumberFormat="1" applyFont="1" applyBorder="1" applyAlignment="1">
      <alignment horizontal="center" vertical="center"/>
    </xf>
    <xf numFmtId="38" fontId="26" fillId="0" borderId="33" xfId="1" applyFont="1" applyBorder="1" applyAlignment="1">
      <alignment horizontal="left" vertical="center"/>
    </xf>
    <xf numFmtId="38" fontId="26" fillId="0" borderId="0" xfId="1" applyFont="1" applyBorder="1" applyAlignment="1">
      <alignment horizontal="left" vertical="center"/>
    </xf>
    <xf numFmtId="38" fontId="26" fillId="0" borderId="34" xfId="1" applyFont="1" applyBorder="1" applyAlignment="1">
      <alignment horizontal="left" vertical="center"/>
    </xf>
    <xf numFmtId="38" fontId="26" fillId="0" borderId="16" xfId="1" applyFont="1" applyBorder="1" applyAlignment="1">
      <alignment horizontal="left" vertical="center"/>
    </xf>
    <xf numFmtId="38" fontId="26" fillId="0" borderId="14" xfId="1" applyFont="1" applyBorder="1" applyAlignment="1">
      <alignment horizontal="left" vertical="center"/>
    </xf>
    <xf numFmtId="38" fontId="16" fillId="0" borderId="62" xfId="1" applyFont="1" applyBorder="1" applyAlignment="1">
      <alignment horizontal="left" vertical="center"/>
    </xf>
    <xf numFmtId="38" fontId="16" fillId="0" borderId="76" xfId="1" applyFont="1" applyBorder="1" applyAlignment="1">
      <alignment horizontal="left" vertical="center"/>
    </xf>
    <xf numFmtId="38" fontId="8" fillId="0" borderId="1" xfId="1" applyFont="1" applyBorder="1" applyAlignment="1">
      <alignment horizontal="center" vertical="center"/>
    </xf>
    <xf numFmtId="38" fontId="29" fillId="0" borderId="1" xfId="1" applyFont="1" applyBorder="1" applyAlignment="1">
      <alignment vertical="center"/>
    </xf>
    <xf numFmtId="38" fontId="8" fillId="0" borderId="11" xfId="1" applyFont="1" applyBorder="1" applyAlignment="1">
      <alignment vertical="center"/>
    </xf>
    <xf numFmtId="38" fontId="8" fillId="0" borderId="9" xfId="1" applyFont="1" applyBorder="1" applyAlignment="1">
      <alignment vertical="center"/>
    </xf>
    <xf numFmtId="38" fontId="8" fillId="0" borderId="12" xfId="1" applyFont="1" applyBorder="1" applyAlignment="1">
      <alignment vertical="center"/>
    </xf>
    <xf numFmtId="38" fontId="4" fillId="0" borderId="49" xfId="1" applyFont="1" applyBorder="1" applyAlignment="1">
      <alignment horizontal="center" vertical="center"/>
    </xf>
    <xf numFmtId="38" fontId="8" fillId="0" borderId="1" xfId="1" applyFont="1" applyBorder="1" applyAlignment="1">
      <alignment vertical="center"/>
    </xf>
    <xf numFmtId="38" fontId="29" fillId="0" borderId="31" xfId="1" applyFont="1" applyBorder="1" applyAlignment="1">
      <alignment vertical="center"/>
    </xf>
    <xf numFmtId="38" fontId="29" fillId="0" borderId="32" xfId="1" applyFont="1" applyBorder="1" applyAlignment="1">
      <alignment vertical="center"/>
    </xf>
    <xf numFmtId="38" fontId="29" fillId="0" borderId="14" xfId="1" applyFont="1" applyBorder="1" applyAlignment="1">
      <alignment vertical="center"/>
    </xf>
    <xf numFmtId="38" fontId="29" fillId="0" borderId="15" xfId="1" applyFont="1" applyBorder="1" applyAlignment="1">
      <alignment vertical="center"/>
    </xf>
    <xf numFmtId="38" fontId="30" fillId="0" borderId="11" xfId="1" applyFont="1" applyBorder="1" applyAlignment="1">
      <alignment vertical="center"/>
    </xf>
    <xf numFmtId="38" fontId="30" fillId="0" borderId="9" xfId="1" applyFont="1" applyBorder="1" applyAlignment="1">
      <alignment vertical="center"/>
    </xf>
    <xf numFmtId="38" fontId="30" fillId="0" borderId="16" xfId="1" applyFont="1" applyBorder="1" applyAlignment="1">
      <alignment vertical="center"/>
    </xf>
    <xf numFmtId="38" fontId="30" fillId="0" borderId="14" xfId="1" applyFont="1" applyBorder="1" applyAlignment="1">
      <alignment vertical="center"/>
    </xf>
    <xf numFmtId="38" fontId="8" fillId="0" borderId="38" xfId="1" applyFont="1" applyBorder="1" applyAlignment="1">
      <alignment horizontal="center" vertical="center"/>
    </xf>
    <xf numFmtId="38" fontId="8" fillId="0" borderId="41" xfId="1" applyFont="1" applyBorder="1" applyAlignment="1">
      <alignment horizontal="center" vertical="center"/>
    </xf>
    <xf numFmtId="38" fontId="8" fillId="0" borderId="37" xfId="1" applyFont="1" applyBorder="1" applyAlignment="1">
      <alignment horizontal="center" vertical="center"/>
    </xf>
    <xf numFmtId="38" fontId="8" fillId="0" borderId="40" xfId="1" applyFont="1" applyBorder="1" applyAlignment="1">
      <alignment horizontal="center" vertical="center"/>
    </xf>
    <xf numFmtId="38" fontId="8" fillId="0" borderId="33" xfId="1" applyFont="1" applyBorder="1" applyAlignment="1">
      <alignment vertical="center"/>
    </xf>
    <xf numFmtId="38" fontId="8" fillId="0" borderId="0" xfId="1" applyFont="1" applyBorder="1" applyAlignment="1">
      <alignment vertical="center"/>
    </xf>
    <xf numFmtId="38" fontId="8" fillId="0" borderId="34" xfId="1" applyFont="1" applyBorder="1" applyAlignment="1">
      <alignment vertical="center"/>
    </xf>
    <xf numFmtId="38" fontId="8" fillId="0" borderId="16" xfId="1" applyFont="1" applyBorder="1" applyAlignment="1">
      <alignment vertical="center"/>
    </xf>
    <xf numFmtId="38" fontId="8" fillId="0" borderId="14" xfId="1" applyFont="1" applyBorder="1" applyAlignment="1">
      <alignment vertical="center"/>
    </xf>
    <xf numFmtId="38" fontId="8" fillId="0" borderId="36" xfId="1" applyFont="1" applyBorder="1" applyAlignment="1">
      <alignment horizontal="center" vertical="center"/>
    </xf>
    <xf numFmtId="38" fontId="8" fillId="0" borderId="39" xfId="1" applyFont="1" applyBorder="1" applyAlignment="1">
      <alignment horizontal="center" vertical="center"/>
    </xf>
    <xf numFmtId="38" fontId="27" fillId="0" borderId="5" xfId="1" applyFont="1" applyBorder="1" applyAlignment="1">
      <alignment vertical="center"/>
    </xf>
    <xf numFmtId="38" fontId="27" fillId="0" borderId="6" xfId="1" applyFont="1" applyBorder="1" applyAlignment="1">
      <alignment vertical="center"/>
    </xf>
    <xf numFmtId="38" fontId="27" fillId="0" borderId="7" xfId="1" applyFont="1" applyBorder="1" applyAlignment="1">
      <alignment vertical="center"/>
    </xf>
    <xf numFmtId="38" fontId="27" fillId="0" borderId="16" xfId="1" applyFont="1" applyBorder="1" applyAlignment="1">
      <alignment vertical="center"/>
    </xf>
    <xf numFmtId="38" fontId="27" fillId="0" borderId="14" xfId="1" applyFont="1" applyBorder="1" applyAlignment="1">
      <alignment vertical="center"/>
    </xf>
    <xf numFmtId="38" fontId="27" fillId="0" borderId="15" xfId="1" applyFont="1" applyBorder="1" applyAlignment="1">
      <alignment vertical="center"/>
    </xf>
    <xf numFmtId="38" fontId="4" fillId="0" borderId="7" xfId="1" applyFont="1" applyBorder="1" applyAlignment="1">
      <alignment horizontal="center" vertical="center"/>
    </xf>
    <xf numFmtId="38" fontId="6" fillId="0" borderId="5" xfId="1" applyFont="1" applyBorder="1" applyAlignment="1">
      <alignment vertical="center"/>
    </xf>
    <xf numFmtId="38" fontId="6" fillId="0" borderId="6" xfId="1" applyFont="1" applyBorder="1" applyAlignment="1">
      <alignment vertical="center"/>
    </xf>
    <xf numFmtId="38" fontId="6" fillId="0" borderId="16" xfId="1" applyFont="1" applyBorder="1" applyAlignment="1">
      <alignment vertical="center"/>
    </xf>
    <xf numFmtId="38" fontId="6" fillId="0" borderId="14" xfId="1" applyFont="1" applyBorder="1" applyAlignment="1">
      <alignment vertical="center"/>
    </xf>
    <xf numFmtId="2" fontId="4" fillId="0" borderId="6" xfId="1" applyNumberFormat="1" applyFont="1" applyBorder="1" applyAlignment="1">
      <alignment horizontal="center" vertical="center"/>
    </xf>
    <xf numFmtId="2" fontId="4" fillId="0" borderId="7" xfId="1" applyNumberFormat="1" applyFont="1" applyBorder="1" applyAlignment="1">
      <alignment horizontal="center" vertical="center"/>
    </xf>
    <xf numFmtId="2" fontId="4" fillId="0" borderId="14" xfId="1" applyNumberFormat="1" applyFont="1" applyBorder="1" applyAlignment="1">
      <alignment horizontal="center" vertical="center"/>
    </xf>
    <xf numFmtId="2" fontId="4" fillId="0" borderId="15" xfId="1" applyNumberFormat="1" applyFont="1" applyBorder="1" applyAlignment="1">
      <alignment horizontal="center" vertical="center"/>
    </xf>
    <xf numFmtId="38" fontId="4" fillId="0" borderId="5" xfId="1" applyFont="1" applyBorder="1" applyAlignment="1">
      <alignment horizontal="center" vertical="center"/>
    </xf>
    <xf numFmtId="38" fontId="6" fillId="0" borderId="5" xfId="1" applyFont="1" applyBorder="1" applyAlignment="1">
      <alignment horizontal="center" vertical="center"/>
    </xf>
    <xf numFmtId="38" fontId="6" fillId="0" borderId="6" xfId="1" applyFont="1" applyBorder="1" applyAlignment="1">
      <alignment horizontal="center" vertical="center"/>
    </xf>
    <xf numFmtId="38" fontId="6" fillId="0" borderId="16" xfId="1" applyFont="1" applyBorder="1" applyAlignment="1">
      <alignment horizontal="center" vertical="center"/>
    </xf>
    <xf numFmtId="38" fontId="6" fillId="0" borderId="14" xfId="1" applyFont="1" applyBorder="1" applyAlignment="1">
      <alignment horizontal="center" vertical="center"/>
    </xf>
    <xf numFmtId="0" fontId="4" fillId="0" borderId="52" xfId="0" applyNumberFormat="1" applyFont="1" applyBorder="1" applyAlignment="1">
      <alignment horizontal="center" vertical="center"/>
    </xf>
    <xf numFmtId="0" fontId="4" fillId="0" borderId="23" xfId="0" applyFont="1" applyBorder="1" applyAlignment="1">
      <alignment horizontal="center" vertical="center"/>
    </xf>
    <xf numFmtId="178" fontId="29" fillId="0" borderId="1" xfId="0" applyNumberFormat="1" applyFont="1" applyBorder="1" applyAlignment="1">
      <alignment horizontal="center" vertical="center"/>
    </xf>
    <xf numFmtId="20" fontId="4" fillId="0" borderId="46" xfId="0" applyNumberFormat="1" applyFont="1" applyBorder="1" applyAlignment="1">
      <alignment horizontal="center" vertical="center" shrinkToFit="1"/>
    </xf>
    <xf numFmtId="0" fontId="4" fillId="0" borderId="47" xfId="0" applyNumberFormat="1" applyFont="1" applyBorder="1" applyAlignment="1">
      <alignment horizontal="center" vertical="center" shrinkToFit="1"/>
    </xf>
    <xf numFmtId="0" fontId="4" fillId="0" borderId="48" xfId="0" applyNumberFormat="1" applyFont="1" applyBorder="1" applyAlignment="1">
      <alignment horizontal="center" vertical="center" shrinkToFit="1"/>
    </xf>
    <xf numFmtId="2" fontId="4" fillId="0" borderId="65" xfId="0" applyNumberFormat="1" applyFont="1" applyBorder="1" applyAlignment="1">
      <alignment horizontal="center" vertical="center"/>
    </xf>
    <xf numFmtId="2" fontId="4" fillId="0" borderId="9" xfId="0" applyNumberFormat="1" applyFont="1" applyBorder="1" applyAlignment="1">
      <alignment horizontal="center" vertical="center"/>
    </xf>
    <xf numFmtId="2" fontId="4" fillId="0" borderId="64" xfId="0" applyNumberFormat="1" applyFont="1" applyBorder="1" applyAlignment="1">
      <alignment horizontal="center" vertical="center"/>
    </xf>
    <xf numFmtId="2" fontId="4" fillId="0" borderId="84" xfId="0" applyNumberFormat="1" applyFont="1" applyBorder="1" applyAlignment="1">
      <alignment horizontal="center" vertical="center"/>
    </xf>
    <xf numFmtId="2" fontId="4" fillId="0" borderId="3" xfId="0" applyNumberFormat="1" applyFont="1" applyBorder="1" applyAlignment="1">
      <alignment horizontal="center" vertical="center"/>
    </xf>
    <xf numFmtId="2" fontId="4" fillId="0" borderId="85" xfId="0" applyNumberFormat="1" applyFont="1" applyBorder="1" applyAlignment="1">
      <alignment horizontal="center" vertical="center"/>
    </xf>
    <xf numFmtId="0" fontId="4" fillId="0" borderId="83"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38" fontId="27" fillId="0" borderId="5" xfId="1" applyFont="1" applyBorder="1" applyAlignment="1">
      <alignment vertical="center" shrinkToFit="1"/>
    </xf>
    <xf numFmtId="38" fontId="27" fillId="0" borderId="6" xfId="1" applyFont="1" applyBorder="1" applyAlignment="1">
      <alignment vertical="center" shrinkToFit="1"/>
    </xf>
    <xf numFmtId="38" fontId="27" fillId="0" borderId="7" xfId="1" applyFont="1" applyBorder="1" applyAlignment="1">
      <alignment vertical="center" shrinkToFit="1"/>
    </xf>
    <xf numFmtId="38" fontId="27" fillId="0" borderId="45" xfId="1" applyFont="1" applyBorder="1" applyAlignment="1">
      <alignment vertical="center" shrinkToFit="1"/>
    </xf>
    <xf numFmtId="38" fontId="27" fillId="0" borderId="3" xfId="1" applyFont="1" applyBorder="1" applyAlignment="1">
      <alignment vertical="center" shrinkToFit="1"/>
    </xf>
    <xf numFmtId="38" fontId="27" fillId="0" borderId="4" xfId="1" applyFont="1" applyBorder="1" applyAlignment="1">
      <alignment vertical="center" shrinkToFit="1"/>
    </xf>
    <xf numFmtId="38" fontId="8" fillId="0" borderId="45" xfId="1" applyFont="1" applyBorder="1" applyAlignment="1">
      <alignment vertical="center"/>
    </xf>
    <xf numFmtId="38" fontId="8" fillId="0" borderId="3" xfId="1" applyFont="1" applyBorder="1" applyAlignment="1">
      <alignment vertical="center"/>
    </xf>
    <xf numFmtId="38" fontId="8" fillId="0" borderId="61" xfId="1" applyFont="1" applyBorder="1" applyAlignment="1">
      <alignment vertical="center"/>
    </xf>
    <xf numFmtId="0" fontId="8" fillId="0" borderId="37" xfId="1" applyNumberFormat="1" applyFont="1" applyBorder="1" applyAlignment="1">
      <alignment horizontal="center" vertical="center"/>
    </xf>
    <xf numFmtId="0" fontId="8" fillId="0" borderId="40" xfId="1" applyNumberFormat="1" applyFont="1" applyBorder="1" applyAlignment="1">
      <alignment horizontal="center" vertical="center"/>
    </xf>
    <xf numFmtId="0" fontId="8" fillId="0" borderId="36" xfId="1" applyNumberFormat="1" applyFont="1" applyBorder="1" applyAlignment="1">
      <alignment horizontal="center" vertical="center"/>
    </xf>
    <xf numFmtId="0" fontId="8" fillId="0" borderId="39" xfId="1" applyNumberFormat="1" applyFont="1" applyBorder="1" applyAlignment="1">
      <alignment horizontal="center" vertical="center"/>
    </xf>
    <xf numFmtId="49" fontId="8" fillId="0" borderId="37" xfId="1" applyNumberFormat="1" applyFont="1" applyBorder="1" applyAlignment="1">
      <alignment horizontal="center" vertical="center"/>
    </xf>
    <xf numFmtId="49" fontId="8" fillId="0" borderId="40" xfId="1" applyNumberFormat="1" applyFont="1" applyBorder="1" applyAlignment="1">
      <alignment horizontal="center" vertical="center"/>
    </xf>
    <xf numFmtId="0" fontId="13" fillId="0" borderId="44" xfId="0" applyFont="1" applyBorder="1" applyAlignment="1">
      <alignment horizontal="center" vertical="center" shrinkToFit="1"/>
    </xf>
    <xf numFmtId="0" fontId="8" fillId="0" borderId="49" xfId="1" applyNumberFormat="1" applyFont="1" applyBorder="1" applyAlignment="1">
      <alignment horizontal="center" vertical="center"/>
    </xf>
    <xf numFmtId="0" fontId="8" fillId="0" borderId="50" xfId="1" applyNumberFormat="1" applyFont="1" applyBorder="1" applyAlignment="1">
      <alignment horizontal="center" vertical="center"/>
    </xf>
    <xf numFmtId="20" fontId="8" fillId="0" borderId="46"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2" fontId="29" fillId="0" borderId="71" xfId="1" applyNumberFormat="1" applyFont="1" applyBorder="1" applyAlignment="1">
      <alignment horizontal="center" vertical="center"/>
    </xf>
    <xf numFmtId="2" fontId="29" fillId="0" borderId="47" xfId="1" applyNumberFormat="1" applyFont="1" applyBorder="1" applyAlignment="1">
      <alignment horizontal="center" vertical="center"/>
    </xf>
    <xf numFmtId="2" fontId="29" fillId="0" borderId="86" xfId="1" applyNumberFormat="1" applyFont="1" applyBorder="1" applyAlignment="1">
      <alignment horizontal="center" vertical="center"/>
    </xf>
    <xf numFmtId="0" fontId="8" fillId="0" borderId="60" xfId="0" applyFont="1" applyBorder="1" applyAlignment="1">
      <alignment horizontal="center" vertical="center"/>
    </xf>
    <xf numFmtId="0" fontId="8" fillId="0" borderId="24" xfId="0" applyFont="1" applyBorder="1" applyAlignment="1">
      <alignment horizontal="center" vertical="center"/>
    </xf>
    <xf numFmtId="0" fontId="4" fillId="0" borderId="20" xfId="0" applyFont="1" applyBorder="1" applyAlignment="1">
      <alignment horizontal="center" vertical="center"/>
    </xf>
    <xf numFmtId="2" fontId="4" fillId="0" borderId="54" xfId="0" applyNumberFormat="1" applyFont="1" applyBorder="1" applyAlignment="1">
      <alignment horizontal="center" vertical="center"/>
    </xf>
    <xf numFmtId="2" fontId="4" fillId="0" borderId="53" xfId="0" applyNumberFormat="1" applyFont="1" applyBorder="1" applyAlignment="1">
      <alignment horizontal="center" vertical="center"/>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29" fillId="0" borderId="89" xfId="0" applyFont="1" applyBorder="1" applyAlignment="1">
      <alignment horizontal="center" vertical="center"/>
    </xf>
    <xf numFmtId="0" fontId="37" fillId="3" borderId="91" xfId="6" applyFont="1" applyFill="1" applyBorder="1" applyAlignment="1">
      <alignment horizontal="center" vertical="center" textRotation="255"/>
    </xf>
    <xf numFmtId="0" fontId="37" fillId="3" borderId="62" xfId="6" applyFont="1" applyFill="1" applyBorder="1" applyAlignment="1">
      <alignment horizontal="center" vertical="center" textRotation="255"/>
    </xf>
    <xf numFmtId="0" fontId="37" fillId="3" borderId="33" xfId="4" applyFont="1" applyFill="1" applyBorder="1" applyAlignment="1">
      <alignment horizontal="left" vertical="center" wrapText="1"/>
    </xf>
    <xf numFmtId="0" fontId="37" fillId="3" borderId="44" xfId="4" applyFont="1" applyFill="1" applyBorder="1" applyAlignment="1">
      <alignment horizontal="left" vertical="center" wrapText="1"/>
    </xf>
    <xf numFmtId="0" fontId="37" fillId="3" borderId="45" xfId="4" applyFont="1" applyFill="1" applyBorder="1" applyAlignment="1">
      <alignment horizontal="left" vertical="center" wrapText="1"/>
    </xf>
    <xf numFmtId="0" fontId="37" fillId="3" borderId="4" xfId="4" applyFont="1" applyFill="1" applyBorder="1" applyAlignment="1">
      <alignment horizontal="left" vertical="center" wrapText="1"/>
    </xf>
    <xf numFmtId="0" fontId="37" fillId="3" borderId="5" xfId="4" applyFont="1" applyFill="1" applyBorder="1" applyAlignment="1">
      <alignment horizontal="left" vertical="center" wrapText="1"/>
    </xf>
    <xf numFmtId="0" fontId="37" fillId="3" borderId="7" xfId="4" applyFont="1" applyFill="1" applyBorder="1" applyAlignment="1">
      <alignment horizontal="left" vertical="center" wrapText="1"/>
    </xf>
    <xf numFmtId="0" fontId="45" fillId="6" borderId="0" xfId="0" applyFont="1" applyFill="1" applyAlignment="1">
      <alignment horizontal="center" vertical="center" readingOrder="1"/>
    </xf>
    <xf numFmtId="0" fontId="37" fillId="7" borderId="1" xfId="4" applyFont="1" applyFill="1" applyBorder="1" applyAlignment="1">
      <alignment horizontal="center" vertical="center" wrapText="1"/>
    </xf>
    <xf numFmtId="0" fontId="37" fillId="7" borderId="1" xfId="4" applyFont="1" applyFill="1" applyBorder="1" applyAlignment="1">
      <alignment horizontal="center" vertical="center"/>
    </xf>
    <xf numFmtId="0" fontId="37" fillId="3" borderId="5" xfId="6" applyFont="1" applyFill="1" applyBorder="1" applyAlignment="1">
      <alignment horizontal="center" vertical="center" textRotation="255"/>
    </xf>
    <xf numFmtId="0" fontId="37" fillId="3" borderId="33" xfId="6" applyFont="1" applyFill="1" applyBorder="1" applyAlignment="1">
      <alignment horizontal="center" vertical="center" textRotation="255"/>
    </xf>
    <xf numFmtId="0" fontId="37" fillId="3" borderId="92" xfId="6" applyFont="1" applyFill="1" applyBorder="1" applyAlignment="1">
      <alignment horizontal="center" vertical="center" textRotation="255"/>
    </xf>
    <xf numFmtId="0" fontId="37" fillId="3" borderId="93" xfId="4" applyFont="1" applyFill="1" applyBorder="1" applyAlignment="1">
      <alignment horizontal="left" vertical="center" wrapText="1"/>
    </xf>
    <xf numFmtId="0" fontId="37" fillId="3" borderId="94" xfId="4" applyFont="1" applyFill="1" applyBorder="1" applyAlignment="1">
      <alignment horizontal="left" vertical="center" wrapText="1"/>
    </xf>
  </cellXfs>
  <cellStyles count="8">
    <cellStyle name="パーセント" xfId="3" builtinId="5"/>
    <cellStyle name="桁区切り" xfId="1" builtinId="6"/>
    <cellStyle name="桁区切り 2" xfId="7" xr:uid="{E981D5A8-0B8C-4F05-9E80-7FF03A3EACBA}"/>
    <cellStyle name="通貨" xfId="2" builtinId="7"/>
    <cellStyle name="通貨 2" xfId="5" xr:uid="{2FC9960F-547F-48F7-B61A-1E9718064D82}"/>
    <cellStyle name="標準" xfId="0" builtinId="0"/>
    <cellStyle name="標準 2" xfId="4" xr:uid="{503B0A70-F77B-4055-B5A2-207A01390CEF}"/>
    <cellStyle name="標準 2 2" xfId="6" xr:uid="{E2BD19D0-4F92-4C7F-92DF-BEE3DF3389B0}"/>
  </cellStyles>
  <dxfs count="15">
    <dxf>
      <font>
        <b/>
        <i val="0"/>
        <color theme="1"/>
      </font>
      <fill>
        <patternFill>
          <bgColor rgb="FFFF0000"/>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9" defaultPivotStyle="PivotStyleLight16"/>
  <colors>
    <mruColors>
      <color rgb="FFA50021"/>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66675</xdr:colOff>
      <xdr:row>23</xdr:row>
      <xdr:rowOff>200025</xdr:rowOff>
    </xdr:from>
    <xdr:to>
      <xdr:col>20</xdr:col>
      <xdr:colOff>38100</xdr:colOff>
      <xdr:row>25</xdr:row>
      <xdr:rowOff>228601</xdr:rowOff>
    </xdr:to>
    <xdr:sp macro="" textlink="">
      <xdr:nvSpPr>
        <xdr:cNvPr id="4" name="角丸四角形 1">
          <a:extLst>
            <a:ext uri="{FF2B5EF4-FFF2-40B4-BE49-F238E27FC236}">
              <a16:creationId xmlns:a16="http://schemas.microsoft.com/office/drawing/2014/main" id="{1BD68C60-C931-4421-AD0D-A58B14F385D7}"/>
            </a:ext>
          </a:extLst>
        </xdr:cNvPr>
        <xdr:cNvSpPr/>
      </xdr:nvSpPr>
      <xdr:spPr>
        <a:xfrm>
          <a:off x="5829300" y="8086725"/>
          <a:ext cx="685800" cy="714376"/>
        </a:xfrm>
        <a:prstGeom prst="roundRect">
          <a:avLst/>
        </a:prstGeom>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18</xdr:col>
      <xdr:colOff>9525</xdr:colOff>
      <xdr:row>26</xdr:row>
      <xdr:rowOff>76200</xdr:rowOff>
    </xdr:from>
    <xdr:to>
      <xdr:col>20</xdr:col>
      <xdr:colOff>123825</xdr:colOff>
      <xdr:row>27</xdr:row>
      <xdr:rowOff>285750</xdr:rowOff>
    </xdr:to>
    <xdr:sp macro="" textlink="">
      <xdr:nvSpPr>
        <xdr:cNvPr id="5" name="円/楕円 3">
          <a:extLst>
            <a:ext uri="{FF2B5EF4-FFF2-40B4-BE49-F238E27FC236}">
              <a16:creationId xmlns:a16="http://schemas.microsoft.com/office/drawing/2014/main" id="{881A0632-DB78-4D56-BC66-13EE57079DA3}"/>
            </a:ext>
          </a:extLst>
        </xdr:cNvPr>
        <xdr:cNvSpPr/>
      </xdr:nvSpPr>
      <xdr:spPr>
        <a:xfrm>
          <a:off x="6010275" y="8991600"/>
          <a:ext cx="590550" cy="552450"/>
        </a:xfrm>
        <a:prstGeom prst="ellipse">
          <a:avLst/>
        </a:prstGeom>
        <a:solidFill>
          <a:schemeClr val="bg1">
            <a:lumMod val="65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0</xdr:col>
      <xdr:colOff>268941</xdr:colOff>
      <xdr:row>20</xdr:row>
      <xdr:rowOff>224116</xdr:rowOff>
    </xdr:from>
    <xdr:to>
      <xdr:col>4</xdr:col>
      <xdr:colOff>246529</xdr:colOff>
      <xdr:row>23</xdr:row>
      <xdr:rowOff>246528</xdr:rowOff>
    </xdr:to>
    <xdr:sp macro="" textlink="">
      <xdr:nvSpPr>
        <xdr:cNvPr id="6" name="テキスト ボックス 5">
          <a:extLst>
            <a:ext uri="{FF2B5EF4-FFF2-40B4-BE49-F238E27FC236}">
              <a16:creationId xmlns:a16="http://schemas.microsoft.com/office/drawing/2014/main" id="{D0E49EEC-F255-472F-8686-6C9704560FE1}"/>
            </a:ext>
          </a:extLst>
        </xdr:cNvPr>
        <xdr:cNvSpPr txBox="1"/>
      </xdr:nvSpPr>
      <xdr:spPr>
        <a:xfrm>
          <a:off x="268941" y="7082116"/>
          <a:ext cx="1692088" cy="1051112"/>
        </a:xfrm>
        <a:prstGeom prst="rect">
          <a:avLst/>
        </a:prstGeom>
        <a:solidFill>
          <a:schemeClr val="lt1"/>
        </a:solidFill>
        <a:ln w="9525" cmpd="sng">
          <a:solidFill>
            <a:schemeClr val="lt1">
              <a:shade val="50000"/>
            </a:schemeClr>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t>口座振込依頼書の</a:t>
          </a:r>
        </a:p>
        <a:p>
          <a:r>
            <a:rPr kumimoji="1" lang="ja-JP" altLang="en-US" sz="1100" b="1"/>
            <a:t>登録内容と同じ印鑑</a:t>
          </a:r>
        </a:p>
        <a:p>
          <a:r>
            <a:rPr kumimoji="1" lang="ja-JP" altLang="en-US" sz="1100" b="1"/>
            <a:t>（法人印・代表者印）が必要です。不鮮明なものは受付できません。</a:t>
          </a:r>
        </a:p>
      </xdr:txBody>
    </xdr:sp>
    <xdr:clientData/>
  </xdr:twoCellAnchor>
  <xdr:twoCellAnchor>
    <xdr:from>
      <xdr:col>4</xdr:col>
      <xdr:colOff>246529</xdr:colOff>
      <xdr:row>22</xdr:row>
      <xdr:rowOff>61632</xdr:rowOff>
    </xdr:from>
    <xdr:to>
      <xdr:col>15</xdr:col>
      <xdr:colOff>201706</xdr:colOff>
      <xdr:row>25</xdr:row>
      <xdr:rowOff>145677</xdr:rowOff>
    </xdr:to>
    <xdr:cxnSp macro="">
      <xdr:nvCxnSpPr>
        <xdr:cNvPr id="7" name="直線矢印コネクタ 6">
          <a:extLst>
            <a:ext uri="{FF2B5EF4-FFF2-40B4-BE49-F238E27FC236}">
              <a16:creationId xmlns:a16="http://schemas.microsoft.com/office/drawing/2014/main" id="{E421D1B5-DD6A-482B-ABAB-C2E7959F806D}"/>
            </a:ext>
          </a:extLst>
        </xdr:cNvPr>
        <xdr:cNvCxnSpPr>
          <a:stCxn id="6" idx="3"/>
        </xdr:cNvCxnSpPr>
      </xdr:nvCxnSpPr>
      <xdr:spPr>
        <a:xfrm>
          <a:off x="1961029" y="7605432"/>
          <a:ext cx="3527052" cy="111274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32FAE-FFA5-4E2C-B483-255EF2A7EF49}">
  <sheetPr>
    <tabColor rgb="FF00B0F0"/>
  </sheetPr>
  <dimension ref="B2:K22"/>
  <sheetViews>
    <sheetView workbookViewId="0">
      <selection activeCell="E7" sqref="E7"/>
    </sheetView>
  </sheetViews>
  <sheetFormatPr defaultRowHeight="13.5"/>
  <cols>
    <col min="1" max="1" width="2.5" style="35" customWidth="1"/>
    <col min="2" max="2" width="29.125" style="35" customWidth="1"/>
    <col min="3" max="3" width="24.625" style="35" customWidth="1"/>
    <col min="4" max="4" width="23.125" style="35" bestFit="1" customWidth="1"/>
    <col min="5" max="16384" width="9" style="35"/>
  </cols>
  <sheetData>
    <row r="2" spans="2:11" ht="13.5" customHeight="1">
      <c r="B2" s="120" t="s">
        <v>78</v>
      </c>
      <c r="C2" s="121" t="s">
        <v>82</v>
      </c>
      <c r="D2" s="120" t="s">
        <v>81</v>
      </c>
      <c r="F2" s="138" t="s">
        <v>178</v>
      </c>
      <c r="G2" s="139"/>
      <c r="H2" s="139"/>
      <c r="I2" s="139"/>
      <c r="J2" s="139"/>
      <c r="K2" s="140"/>
    </row>
    <row r="3" spans="2:11">
      <c r="B3" s="37" t="s">
        <v>74</v>
      </c>
      <c r="C3" s="39"/>
      <c r="D3" s="39" t="s">
        <v>176</v>
      </c>
      <c r="F3" s="141"/>
      <c r="G3" s="142"/>
      <c r="H3" s="142"/>
      <c r="I3" s="142"/>
      <c r="J3" s="142"/>
      <c r="K3" s="143"/>
    </row>
    <row r="4" spans="2:11">
      <c r="B4" s="37" t="s">
        <v>39</v>
      </c>
      <c r="C4" s="39"/>
      <c r="D4" s="39">
        <v>1234567890</v>
      </c>
      <c r="F4" s="141"/>
      <c r="G4" s="142"/>
      <c r="H4" s="142"/>
      <c r="I4" s="142"/>
      <c r="J4" s="142"/>
      <c r="K4" s="143"/>
    </row>
    <row r="5" spans="2:11">
      <c r="B5" s="37" t="s">
        <v>169</v>
      </c>
      <c r="C5" s="39"/>
      <c r="D5" s="39" t="s">
        <v>167</v>
      </c>
      <c r="F5" s="141"/>
      <c r="G5" s="142"/>
      <c r="H5" s="142"/>
      <c r="I5" s="142"/>
      <c r="J5" s="142"/>
      <c r="K5" s="143"/>
    </row>
    <row r="6" spans="2:11">
      <c r="B6" s="37" t="s">
        <v>170</v>
      </c>
      <c r="C6" s="39"/>
      <c r="D6" s="39">
        <v>2</v>
      </c>
      <c r="F6" s="141"/>
      <c r="G6" s="142"/>
      <c r="H6" s="142"/>
      <c r="I6" s="142"/>
      <c r="J6" s="142"/>
      <c r="K6" s="143"/>
    </row>
    <row r="7" spans="2:11">
      <c r="B7" s="37" t="s">
        <v>168</v>
      </c>
      <c r="C7" s="39"/>
      <c r="D7" s="39">
        <v>5.5</v>
      </c>
      <c r="F7" s="141"/>
      <c r="G7" s="142"/>
      <c r="H7" s="142"/>
      <c r="I7" s="142"/>
      <c r="J7" s="142"/>
      <c r="K7" s="143"/>
    </row>
    <row r="8" spans="2:11">
      <c r="B8" s="37" t="s">
        <v>73</v>
      </c>
      <c r="C8" s="40"/>
      <c r="D8" s="40">
        <v>900</v>
      </c>
      <c r="F8" s="141"/>
      <c r="G8" s="142"/>
      <c r="H8" s="142"/>
      <c r="I8" s="142"/>
      <c r="J8" s="142"/>
      <c r="K8" s="143"/>
    </row>
    <row r="9" spans="2:11">
      <c r="B9" s="120" t="s">
        <v>79</v>
      </c>
      <c r="C9" s="120" t="s">
        <v>81</v>
      </c>
      <c r="D9" s="120" t="s">
        <v>81</v>
      </c>
      <c r="F9" s="141"/>
      <c r="G9" s="142"/>
      <c r="H9" s="142"/>
      <c r="I9" s="142"/>
      <c r="J9" s="142"/>
      <c r="K9" s="143"/>
    </row>
    <row r="10" spans="2:11">
      <c r="B10" s="37" t="s">
        <v>83</v>
      </c>
      <c r="C10" s="39"/>
      <c r="D10" s="39">
        <v>2024</v>
      </c>
      <c r="F10" s="141"/>
      <c r="G10" s="142"/>
      <c r="H10" s="142"/>
      <c r="I10" s="142"/>
      <c r="J10" s="142"/>
      <c r="K10" s="143"/>
    </row>
    <row r="11" spans="2:11">
      <c r="B11" s="37" t="s">
        <v>40</v>
      </c>
      <c r="C11" s="39"/>
      <c r="D11" s="39">
        <v>1</v>
      </c>
      <c r="F11" s="141"/>
      <c r="G11" s="142"/>
      <c r="H11" s="142"/>
      <c r="I11" s="142"/>
      <c r="J11" s="142"/>
      <c r="K11" s="143"/>
    </row>
    <row r="12" spans="2:11">
      <c r="B12" s="120" t="s">
        <v>80</v>
      </c>
      <c r="C12" s="120" t="s">
        <v>81</v>
      </c>
      <c r="D12" s="120" t="s">
        <v>81</v>
      </c>
      <c r="F12" s="141"/>
      <c r="G12" s="142"/>
      <c r="H12" s="142"/>
      <c r="I12" s="142"/>
      <c r="J12" s="142"/>
      <c r="K12" s="143"/>
    </row>
    <row r="13" spans="2:11">
      <c r="B13" s="38" t="s">
        <v>67</v>
      </c>
      <c r="C13" s="39"/>
      <c r="D13" s="39">
        <v>5808501</v>
      </c>
      <c r="F13" s="141"/>
      <c r="G13" s="142"/>
      <c r="H13" s="142"/>
      <c r="I13" s="142"/>
      <c r="J13" s="142"/>
      <c r="K13" s="143"/>
    </row>
    <row r="14" spans="2:11">
      <c r="B14" s="37" t="s">
        <v>72</v>
      </c>
      <c r="C14" s="39"/>
      <c r="D14" s="39" t="s">
        <v>75</v>
      </c>
      <c r="F14" s="141"/>
      <c r="G14" s="142"/>
      <c r="H14" s="142"/>
      <c r="I14" s="142"/>
      <c r="J14" s="142"/>
      <c r="K14" s="143"/>
    </row>
    <row r="15" spans="2:11">
      <c r="B15" s="37" t="s">
        <v>174</v>
      </c>
      <c r="C15" s="41"/>
      <c r="D15" s="41"/>
      <c r="F15" s="141"/>
      <c r="G15" s="142"/>
      <c r="H15" s="142"/>
      <c r="I15" s="142"/>
      <c r="J15" s="142"/>
      <c r="K15" s="143"/>
    </row>
    <row r="16" spans="2:11">
      <c r="B16" s="37" t="s">
        <v>77</v>
      </c>
      <c r="C16" s="39"/>
      <c r="D16" s="39" t="s">
        <v>68</v>
      </c>
      <c r="F16" s="141"/>
      <c r="G16" s="142"/>
      <c r="H16" s="142"/>
      <c r="I16" s="142"/>
      <c r="J16" s="142"/>
      <c r="K16" s="143"/>
    </row>
    <row r="17" spans="2:11">
      <c r="B17" s="37" t="s">
        <v>175</v>
      </c>
      <c r="C17" s="39"/>
      <c r="D17" s="39"/>
      <c r="F17" s="141"/>
      <c r="G17" s="142"/>
      <c r="H17" s="142"/>
      <c r="I17" s="142"/>
      <c r="J17" s="142"/>
      <c r="K17" s="143"/>
    </row>
    <row r="18" spans="2:11">
      <c r="B18" s="37" t="s">
        <v>69</v>
      </c>
      <c r="C18" s="39"/>
      <c r="D18" s="39" t="s">
        <v>70</v>
      </c>
      <c r="F18" s="141"/>
      <c r="G18" s="142"/>
      <c r="H18" s="142"/>
      <c r="I18" s="142"/>
      <c r="J18" s="142"/>
      <c r="K18" s="143"/>
    </row>
    <row r="19" spans="2:11">
      <c r="B19" s="37" t="s">
        <v>41</v>
      </c>
      <c r="C19" s="39"/>
      <c r="D19" s="39" t="s">
        <v>71</v>
      </c>
      <c r="F19" s="141"/>
      <c r="G19" s="142"/>
      <c r="H19" s="142"/>
      <c r="I19" s="142"/>
      <c r="J19" s="142"/>
      <c r="K19" s="143"/>
    </row>
    <row r="20" spans="2:11">
      <c r="B20" s="37" t="s">
        <v>42</v>
      </c>
      <c r="C20" s="39"/>
      <c r="D20" s="39" t="s">
        <v>177</v>
      </c>
      <c r="F20" s="141"/>
      <c r="G20" s="142"/>
      <c r="H20" s="142"/>
      <c r="I20" s="142"/>
      <c r="J20" s="142"/>
      <c r="K20" s="143"/>
    </row>
    <row r="21" spans="2:11">
      <c r="B21" s="37" t="s">
        <v>76</v>
      </c>
      <c r="C21" s="42"/>
      <c r="D21" s="42">
        <v>3333</v>
      </c>
      <c r="F21" s="141"/>
      <c r="G21" s="142"/>
      <c r="H21" s="142"/>
      <c r="I21" s="142"/>
      <c r="J21" s="142"/>
      <c r="K21" s="143"/>
    </row>
    <row r="22" spans="2:11">
      <c r="B22" s="37" t="s">
        <v>171</v>
      </c>
      <c r="C22" s="42"/>
      <c r="D22" s="42" t="s">
        <v>141</v>
      </c>
      <c r="F22" s="144"/>
      <c r="G22" s="145"/>
      <c r="H22" s="145"/>
      <c r="I22" s="145"/>
      <c r="J22" s="145"/>
      <c r="K22" s="146"/>
    </row>
  </sheetData>
  <mergeCells count="1">
    <mergeCell ref="F2:K22"/>
  </mergeCells>
  <phoneticPr fontId="2"/>
  <conditionalFormatting sqref="D6">
    <cfRule type="expression" dxfId="14" priority="3">
      <formula>AND(D$4&lt;&gt;"",MID(D$4,1,1)&lt;&gt;"4")</formula>
    </cfRule>
  </conditionalFormatting>
  <conditionalFormatting sqref="D5">
    <cfRule type="expression" dxfId="13" priority="4">
      <formula>MID(D$4,1,1)="4"</formula>
    </cfRule>
  </conditionalFormatting>
  <conditionalFormatting sqref="C6">
    <cfRule type="expression" dxfId="12" priority="1">
      <formula>AND(C$4&lt;&gt;"",MID(C$4,1,1)&lt;&gt;"4")</formula>
    </cfRule>
  </conditionalFormatting>
  <conditionalFormatting sqref="C5">
    <cfRule type="expression" dxfId="11" priority="2">
      <formula>MID(C$4,1,1)="4"</formula>
    </cfRule>
  </conditionalFormatting>
  <dataValidations count="2">
    <dataValidation type="whole" allowBlank="1" showInputMessage="1" showErrorMessage="1" sqref="C4:D4" xr:uid="{762527D0-BA14-4039-8B78-3C6E2D7AE34F}">
      <formula1>1000000000</formula1>
      <formula2>9999999999</formula2>
    </dataValidation>
    <dataValidation type="whole" allowBlank="1" showInputMessage="1" showErrorMessage="1" sqref="C21:D21" xr:uid="{6E9FAC41-134A-4925-A124-A11168B055E4}">
      <formula1>1</formula1>
      <formula2>9999</formula2>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74CB9E1-8A98-475A-A35C-E67924D5F177}">
          <x14:formula1>
            <xm:f>算定基準!$N$3:$N$9</xm:f>
          </x14:formula1>
          <xm:sqref>C5:D5</xm:sqref>
        </x14:dataValidation>
        <x14:dataValidation type="list" allowBlank="1" showInputMessage="1" showErrorMessage="1" xr:uid="{197CB7ED-5F15-49E6-AD9E-14D75486566F}">
          <x14:formula1>
            <xm:f>算定基準!$N$12:$N$15</xm:f>
          </x14:formula1>
          <xm:sqref>C6:D6</xm:sqref>
        </x14:dataValidation>
        <x14:dataValidation type="list" allowBlank="1" showInputMessage="1" showErrorMessage="1" xr:uid="{95775F4F-4C48-43B8-ADBE-E9B44155DE97}">
          <x14:formula1>
            <xm:f>算定基準!$N$18:$N$24</xm:f>
          </x14:formula1>
          <xm:sqref>C22:D22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73C55-AB03-4D99-89BF-F2E3D24F8214}">
  <sheetPr>
    <tabColor rgb="FFFFFF00"/>
  </sheetPr>
  <dimension ref="A2:U29"/>
  <sheetViews>
    <sheetView view="pageBreakPreview" topLeftCell="A4" zoomScale="85" zoomScaleNormal="100" zoomScaleSheetLayoutView="85" workbookViewId="0">
      <selection activeCell="T10" sqref="T10"/>
    </sheetView>
  </sheetViews>
  <sheetFormatPr defaultRowHeight="26.1" customHeight="1"/>
  <cols>
    <col min="1" max="1" width="4.125" style="2" customWidth="1"/>
    <col min="2" max="2" width="7.125" style="2" customWidth="1"/>
    <col min="3" max="9" width="5.625" style="2" customWidth="1"/>
    <col min="10" max="21" width="3.125" style="2" customWidth="1"/>
    <col min="22" max="16384" width="9" style="2"/>
  </cols>
  <sheetData>
    <row r="2" spans="1:21" ht="26.1" customHeight="1">
      <c r="A2" s="31"/>
    </row>
    <row r="3" spans="1:21" ht="26.1" customHeight="1">
      <c r="A3" s="160" t="s">
        <v>84</v>
      </c>
      <c r="B3" s="160"/>
      <c r="C3" s="160"/>
      <c r="D3" s="160"/>
      <c r="E3" s="160"/>
      <c r="F3" s="160"/>
      <c r="G3" s="160"/>
      <c r="H3" s="160"/>
      <c r="I3" s="160"/>
      <c r="J3" s="160"/>
      <c r="K3" s="160"/>
      <c r="L3" s="160"/>
      <c r="M3" s="160"/>
      <c r="N3" s="160"/>
      <c r="O3" s="160"/>
      <c r="P3" s="160"/>
      <c r="Q3" s="160"/>
      <c r="R3" s="160"/>
      <c r="S3" s="160"/>
      <c r="T3" s="160"/>
      <c r="U3" s="160"/>
    </row>
    <row r="4" spans="1:21" ht="26.1" customHeight="1">
      <c r="A4" s="27"/>
    </row>
    <row r="5" spans="1:21" ht="26.1" customHeight="1">
      <c r="A5" s="27"/>
    </row>
    <row r="6" spans="1:21" ht="26.1" customHeight="1">
      <c r="A6" s="2" t="s">
        <v>64</v>
      </c>
    </row>
    <row r="7" spans="1:21" ht="26.1" customHeight="1" thickBot="1">
      <c r="A7" s="27"/>
    </row>
    <row r="8" spans="1:21" ht="26.1" customHeight="1">
      <c r="A8" s="161" t="s">
        <v>63</v>
      </c>
      <c r="B8" s="162"/>
      <c r="C8" s="165" t="str">
        <f>IF(AND(L14="",L15=""),"",SUM(L14:R15))</f>
        <v/>
      </c>
      <c r="D8" s="166"/>
      <c r="E8" s="166"/>
      <c r="F8" s="166"/>
      <c r="G8" s="166"/>
      <c r="H8" s="166"/>
      <c r="I8" s="166"/>
      <c r="J8" s="166"/>
      <c r="K8" s="166"/>
      <c r="L8" s="166"/>
      <c r="M8" s="167"/>
    </row>
    <row r="9" spans="1:21" ht="26.1" customHeight="1" thickBot="1">
      <c r="A9" s="163"/>
      <c r="B9" s="164"/>
      <c r="C9" s="168"/>
      <c r="D9" s="169"/>
      <c r="E9" s="169"/>
      <c r="F9" s="169"/>
      <c r="G9" s="169"/>
      <c r="H9" s="169"/>
      <c r="I9" s="169"/>
      <c r="J9" s="169"/>
      <c r="K9" s="169"/>
      <c r="L9" s="169"/>
      <c r="M9" s="170"/>
    </row>
    <row r="10" spans="1:21" ht="26.1" customHeight="1">
      <c r="A10" s="27"/>
      <c r="B10" s="32" t="s">
        <v>62</v>
      </c>
      <c r="C10" s="31" t="s">
        <v>85</v>
      </c>
    </row>
    <row r="11" spans="1:21" ht="26.1" customHeight="1" thickBot="1">
      <c r="A11" s="27"/>
    </row>
    <row r="12" spans="1:21" ht="26.1" customHeight="1" thickBot="1">
      <c r="A12" s="171" t="s">
        <v>86</v>
      </c>
      <c r="B12" s="174" t="str">
        <f>IF(使い方など!C10="","",DATE(使い方など!C10,1,1))</f>
        <v/>
      </c>
      <c r="C12" s="175"/>
      <c r="D12" s="175"/>
      <c r="E12" s="43" t="s">
        <v>61</v>
      </c>
      <c r="F12" s="176" t="str">
        <f>IF(使い方など!C11="","",使い方など!C11)</f>
        <v/>
      </c>
      <c r="G12" s="177"/>
      <c r="H12" s="30" t="s">
        <v>60</v>
      </c>
      <c r="I12" s="29"/>
      <c r="J12" s="28"/>
      <c r="K12" s="9"/>
      <c r="L12" s="17"/>
      <c r="M12" s="17"/>
    </row>
    <row r="13" spans="1:21" ht="26.1" customHeight="1">
      <c r="A13" s="172"/>
      <c r="B13" s="178" t="s">
        <v>59</v>
      </c>
      <c r="C13" s="179"/>
      <c r="D13" s="179"/>
      <c r="E13" s="179"/>
      <c r="F13" s="179"/>
      <c r="G13" s="180"/>
      <c r="H13" s="181" t="s">
        <v>58</v>
      </c>
      <c r="I13" s="182"/>
      <c r="J13" s="182"/>
      <c r="K13" s="183"/>
      <c r="L13" s="184" t="s">
        <v>57</v>
      </c>
      <c r="M13" s="185"/>
      <c r="N13" s="185"/>
      <c r="O13" s="185"/>
      <c r="P13" s="185"/>
      <c r="Q13" s="185"/>
      <c r="R13" s="186"/>
    </row>
    <row r="14" spans="1:21" ht="26.1" customHeight="1">
      <c r="A14" s="172"/>
      <c r="B14" s="187"/>
      <c r="C14" s="188"/>
      <c r="D14" s="188"/>
      <c r="E14" s="188"/>
      <c r="F14" s="188"/>
      <c r="G14" s="189"/>
      <c r="H14" s="190"/>
      <c r="I14" s="191"/>
      <c r="J14" s="191"/>
      <c r="K14" s="192"/>
      <c r="L14" s="193"/>
      <c r="M14" s="194"/>
      <c r="N14" s="194"/>
      <c r="O14" s="194"/>
      <c r="P14" s="194"/>
      <c r="Q14" s="194"/>
      <c r="R14" s="195"/>
    </row>
    <row r="15" spans="1:21" ht="26.1" customHeight="1" thickBot="1">
      <c r="A15" s="173"/>
      <c r="B15" s="196"/>
      <c r="C15" s="197"/>
      <c r="D15" s="197"/>
      <c r="E15" s="197"/>
      <c r="F15" s="197"/>
      <c r="G15" s="198"/>
      <c r="H15" s="199"/>
      <c r="I15" s="200"/>
      <c r="J15" s="200"/>
      <c r="K15" s="201"/>
      <c r="L15" s="202"/>
      <c r="M15" s="203"/>
      <c r="N15" s="203"/>
      <c r="O15" s="203"/>
      <c r="P15" s="203"/>
      <c r="Q15" s="203"/>
      <c r="R15" s="204"/>
    </row>
    <row r="16" spans="1:21" ht="26.1" customHeight="1">
      <c r="A16" s="2" t="s">
        <v>56</v>
      </c>
    </row>
    <row r="17" spans="1:21" ht="26.1" customHeight="1">
      <c r="A17" s="27"/>
    </row>
    <row r="18" spans="1:21" ht="26.1" customHeight="1">
      <c r="J18" s="205"/>
      <c r="K18" s="205"/>
      <c r="L18" s="205"/>
      <c r="M18" s="205"/>
      <c r="N18" s="2" t="s">
        <v>0</v>
      </c>
      <c r="O18" s="206"/>
      <c r="P18" s="206"/>
      <c r="Q18" s="2" t="s">
        <v>55</v>
      </c>
      <c r="R18" s="205"/>
      <c r="S18" s="205"/>
      <c r="T18" s="2" t="s">
        <v>54</v>
      </c>
    </row>
    <row r="19" spans="1:21" ht="26.1" customHeight="1" thickBot="1">
      <c r="A19" s="27"/>
    </row>
    <row r="20" spans="1:21" ht="26.1" customHeight="1">
      <c r="F20" s="207" t="s">
        <v>87</v>
      </c>
      <c r="G20" s="162" t="s">
        <v>52</v>
      </c>
      <c r="H20" s="162"/>
      <c r="I20" s="162"/>
      <c r="J20" s="18" t="s">
        <v>51</v>
      </c>
      <c r="K20" s="211" t="str">
        <f>IF(使い方など!C13="","",MID(使い方など!C13,1,3))</f>
        <v/>
      </c>
      <c r="L20" s="211"/>
      <c r="M20" s="10" t="s">
        <v>43</v>
      </c>
      <c r="N20" s="211" t="str">
        <f>IF(使い方など!C13="","",MID(使い方など!C13,4,4))</f>
        <v/>
      </c>
      <c r="O20" s="211"/>
      <c r="P20" s="211"/>
      <c r="Q20" s="26"/>
      <c r="R20" s="26"/>
      <c r="S20" s="15"/>
      <c r="T20" s="15"/>
      <c r="U20" s="16"/>
    </row>
    <row r="21" spans="1:21" ht="26.1" customHeight="1">
      <c r="F21" s="208"/>
      <c r="G21" s="210"/>
      <c r="H21" s="210"/>
      <c r="I21" s="210"/>
      <c r="J21" s="212" t="str">
        <f>IF(使い方など!C14="","",使い方など!C14)</f>
        <v/>
      </c>
      <c r="K21" s="213"/>
      <c r="L21" s="213"/>
      <c r="M21" s="213"/>
      <c r="N21" s="213"/>
      <c r="O21" s="213"/>
      <c r="P21" s="213"/>
      <c r="Q21" s="213"/>
      <c r="R21" s="213"/>
      <c r="S21" s="213"/>
      <c r="T21" s="213"/>
      <c r="U21" s="214"/>
    </row>
    <row r="22" spans="1:21" ht="26.1" customHeight="1">
      <c r="F22" s="208"/>
      <c r="G22" s="215" t="s">
        <v>50</v>
      </c>
      <c r="H22" s="215"/>
      <c r="I22" s="215"/>
      <c r="J22" s="216" t="str">
        <f>IF(使い方など!C15="","",使い方など!C15)</f>
        <v/>
      </c>
      <c r="K22" s="217"/>
      <c r="L22" s="217"/>
      <c r="M22" s="217"/>
      <c r="N22" s="217"/>
      <c r="O22" s="217"/>
      <c r="P22" s="217"/>
      <c r="Q22" s="217"/>
      <c r="R22" s="217"/>
      <c r="S22" s="217"/>
      <c r="T22" s="217"/>
      <c r="U22" s="218"/>
    </row>
    <row r="23" spans="1:21" ht="26.1" customHeight="1">
      <c r="F23" s="208"/>
      <c r="G23" s="219" t="s">
        <v>88</v>
      </c>
      <c r="H23" s="219"/>
      <c r="I23" s="219"/>
      <c r="J23" s="158" t="str">
        <f>IF(使い方など!C18="","",使い方など!C18)</f>
        <v/>
      </c>
      <c r="K23" s="158"/>
      <c r="L23" s="158"/>
      <c r="M23" s="158"/>
      <c r="N23" s="158"/>
      <c r="O23" s="158"/>
      <c r="P23" s="158"/>
      <c r="Q23" s="158"/>
      <c r="R23" s="158"/>
      <c r="S23" s="158"/>
      <c r="T23" s="158"/>
      <c r="U23" s="159"/>
    </row>
    <row r="24" spans="1:21" ht="26.1" customHeight="1">
      <c r="F24" s="208"/>
      <c r="G24" s="220" t="s">
        <v>49</v>
      </c>
      <c r="H24" s="219" t="s">
        <v>48</v>
      </c>
      <c r="I24" s="219"/>
      <c r="J24" s="152" t="str">
        <f>IF(使い方など!C16="","",使い方など!C16)</f>
        <v/>
      </c>
      <c r="K24" s="152"/>
      <c r="L24" s="152"/>
      <c r="M24" s="152"/>
      <c r="N24" s="152"/>
      <c r="O24" s="152"/>
      <c r="P24" s="152"/>
      <c r="Q24" s="152"/>
      <c r="R24" s="152"/>
      <c r="S24" s="152"/>
      <c r="T24" s="152"/>
      <c r="U24" s="153"/>
    </row>
    <row r="25" spans="1:21" ht="26.1" customHeight="1">
      <c r="F25" s="208"/>
      <c r="G25" s="220"/>
      <c r="H25" s="219"/>
      <c r="I25" s="219"/>
      <c r="J25" s="222" t="str">
        <f>IF(使い方など!C17="","",使い方など!C17)</f>
        <v/>
      </c>
      <c r="K25" s="222"/>
      <c r="L25" s="222"/>
      <c r="M25" s="222"/>
      <c r="N25" s="222"/>
      <c r="O25" s="222"/>
      <c r="P25" s="222"/>
      <c r="Q25" s="222"/>
      <c r="R25" s="222"/>
      <c r="S25" s="222"/>
      <c r="T25" s="222"/>
      <c r="U25" s="223"/>
    </row>
    <row r="26" spans="1:21" ht="26.1" customHeight="1">
      <c r="F26" s="208"/>
      <c r="G26" s="220"/>
      <c r="H26" s="224" t="s">
        <v>47</v>
      </c>
      <c r="I26" s="225"/>
      <c r="J26" s="152" t="str">
        <f>IF(使い方など!C19="","",使い方など!C19)</f>
        <v/>
      </c>
      <c r="K26" s="152"/>
      <c r="L26" s="152"/>
      <c r="M26" s="152"/>
      <c r="N26" s="152"/>
      <c r="O26" s="152"/>
      <c r="P26" s="152"/>
      <c r="Q26" s="152"/>
      <c r="R26" s="152"/>
      <c r="S26" s="152"/>
      <c r="T26" s="152"/>
      <c r="U26" s="153"/>
    </row>
    <row r="27" spans="1:21" ht="26.1" customHeight="1" thickBot="1">
      <c r="F27" s="209"/>
      <c r="G27" s="221"/>
      <c r="H27" s="154" t="s">
        <v>46</v>
      </c>
      <c r="I27" s="155"/>
      <c r="J27" s="156" t="str">
        <f>IF(使い方など!C20="","",使い方など!C20)</f>
        <v/>
      </c>
      <c r="K27" s="157"/>
      <c r="L27" s="157"/>
      <c r="M27" s="157"/>
      <c r="N27" s="157"/>
      <c r="O27" s="157"/>
      <c r="P27" s="157"/>
      <c r="Q27" s="157"/>
      <c r="R27" s="157"/>
      <c r="S27" s="157"/>
      <c r="T27" s="12" t="s">
        <v>45</v>
      </c>
      <c r="U27" s="25"/>
    </row>
    <row r="28" spans="1:21" ht="26.1" customHeight="1">
      <c r="F28" s="24"/>
      <c r="G28" s="24"/>
      <c r="H28" s="23"/>
      <c r="I28" s="23"/>
      <c r="J28" s="22"/>
      <c r="K28" s="22"/>
      <c r="L28" s="22"/>
      <c r="M28" s="22"/>
      <c r="N28" s="22"/>
      <c r="O28" s="22"/>
      <c r="P28" s="22"/>
      <c r="Q28" s="22"/>
      <c r="R28" s="22"/>
      <c r="S28" s="22"/>
      <c r="T28" s="22"/>
      <c r="U28" s="22"/>
    </row>
    <row r="29" spans="1:21" ht="26.1" customHeight="1">
      <c r="F29" s="21"/>
      <c r="G29" s="21"/>
      <c r="H29" s="147" t="s">
        <v>44</v>
      </c>
      <c r="I29" s="147"/>
      <c r="J29" s="147"/>
      <c r="K29" s="148"/>
      <c r="L29" s="149" t="str">
        <f>IF(使い方など!C21="","",使い方など!C21)</f>
        <v/>
      </c>
      <c r="M29" s="150"/>
      <c r="N29" s="150"/>
      <c r="O29" s="151"/>
      <c r="P29" s="20" t="s">
        <v>43</v>
      </c>
      <c r="Q29" s="20">
        <v>0</v>
      </c>
      <c r="R29" s="20">
        <v>0</v>
      </c>
    </row>
  </sheetData>
  <mergeCells count="37">
    <mergeCell ref="L15:R15"/>
    <mergeCell ref="J18:M18"/>
    <mergeCell ref="O18:P18"/>
    <mergeCell ref="R18:S18"/>
    <mergeCell ref="F20:F27"/>
    <mergeCell ref="G20:I21"/>
    <mergeCell ref="K20:L20"/>
    <mergeCell ref="N20:P20"/>
    <mergeCell ref="J21:U21"/>
    <mergeCell ref="G22:I22"/>
    <mergeCell ref="J22:U22"/>
    <mergeCell ref="G23:I23"/>
    <mergeCell ref="G24:G27"/>
    <mergeCell ref="H24:I25"/>
    <mergeCell ref="J25:U25"/>
    <mergeCell ref="H26:I26"/>
    <mergeCell ref="J23:U23"/>
    <mergeCell ref="J24:U24"/>
    <mergeCell ref="A3:U3"/>
    <mergeCell ref="A8:B9"/>
    <mergeCell ref="C8:M9"/>
    <mergeCell ref="A12:A15"/>
    <mergeCell ref="B12:D12"/>
    <mergeCell ref="F12:G12"/>
    <mergeCell ref="B13:G13"/>
    <mergeCell ref="H13:K13"/>
    <mergeCell ref="L13:R13"/>
    <mergeCell ref="B14:G14"/>
    <mergeCell ref="H14:K14"/>
    <mergeCell ref="L14:R14"/>
    <mergeCell ref="B15:G15"/>
    <mergeCell ref="H15:K15"/>
    <mergeCell ref="H29:K29"/>
    <mergeCell ref="L29:O29"/>
    <mergeCell ref="J26:U26"/>
    <mergeCell ref="H27:I27"/>
    <mergeCell ref="J27:S27"/>
  </mergeCells>
  <phoneticPr fontId="2"/>
  <dataValidations count="1">
    <dataValidation type="list" allowBlank="1" showInputMessage="1" showErrorMessage="1" sqref="B14:G15" xr:uid="{0494D740-CE21-4F88-9B0B-2D1F6C2F6973}">
      <formula1>",日中一時支援事業【障害者】,日中一時支援事業【障害児】"</formula1>
    </dataValidation>
  </dataValidations>
  <printOptions horizontalCentered="1"/>
  <pageMargins left="0.59055118110236227" right="0.59055118110236227" top="0.98425196850393704" bottom="0.78740157480314965" header="0.31496062992125984" footer="0.31496062992125984"/>
  <pageSetup paperSize="9" scale="97"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52"/>
  <sheetViews>
    <sheetView view="pageBreakPreview" zoomScale="85" zoomScaleNormal="100" zoomScaleSheetLayoutView="85" workbookViewId="0">
      <selection activeCell="L14" sqref="L14:O14"/>
    </sheetView>
  </sheetViews>
  <sheetFormatPr defaultRowHeight="15"/>
  <cols>
    <col min="1" max="26" width="3.625" style="1" customWidth="1"/>
    <col min="27" max="16384" width="9" style="1"/>
  </cols>
  <sheetData>
    <row r="1" spans="1:24" ht="20.100000000000001" customHeight="1"/>
    <row r="2" spans="1:24" ht="20.100000000000001" customHeight="1"/>
    <row r="3" spans="1:24" ht="20.100000000000001" customHeight="1">
      <c r="A3" s="160" t="s">
        <v>91</v>
      </c>
      <c r="B3" s="160"/>
      <c r="C3" s="160"/>
      <c r="D3" s="160"/>
      <c r="E3" s="160"/>
      <c r="F3" s="160"/>
      <c r="G3" s="160"/>
      <c r="H3" s="160"/>
      <c r="I3" s="160"/>
      <c r="J3" s="160"/>
      <c r="K3" s="160"/>
      <c r="L3" s="160"/>
      <c r="M3" s="160"/>
      <c r="N3" s="160"/>
      <c r="O3" s="160"/>
      <c r="P3" s="160"/>
      <c r="Q3" s="160"/>
      <c r="R3" s="160"/>
      <c r="S3" s="160"/>
      <c r="T3" s="160"/>
      <c r="U3" s="160"/>
      <c r="V3" s="160"/>
      <c r="W3" s="160"/>
      <c r="X3" s="160"/>
    </row>
    <row r="4" spans="1:24" ht="20.100000000000001" customHeight="1" thickBot="1"/>
    <row r="5" spans="1:24" ht="20.100000000000001" customHeight="1" thickBot="1">
      <c r="N5" s="2"/>
      <c r="O5" s="2"/>
      <c r="P5" s="261" t="str">
        <f>IF(使い方など!C10="","",DATE(使い方など!C10,1,1))</f>
        <v/>
      </c>
      <c r="Q5" s="262"/>
      <c r="R5" s="262"/>
      <c r="S5" s="262"/>
      <c r="T5" s="14" t="s">
        <v>0</v>
      </c>
      <c r="U5" s="291" t="str">
        <f>IF(使い方など!C11="","",使い方など!C11)</f>
        <v/>
      </c>
      <c r="V5" s="291"/>
      <c r="W5" s="232" t="s">
        <v>5</v>
      </c>
      <c r="X5" s="233"/>
    </row>
    <row r="6" spans="1:24" ht="24.95" customHeight="1" thickBot="1"/>
    <row r="7" spans="1:24" ht="20.100000000000001" customHeight="1">
      <c r="A7" s="270" t="s">
        <v>1</v>
      </c>
      <c r="B7" s="185"/>
      <c r="C7" s="271"/>
      <c r="D7" s="285" t="str">
        <f>MID(使い方など!$C4,1,1)</f>
        <v/>
      </c>
      <c r="E7" s="237" t="str">
        <f>MID(使い方など!$C4,2,1)</f>
        <v/>
      </c>
      <c r="F7" s="237" t="str">
        <f>MID(使い方など!$C4,3,1)</f>
        <v/>
      </c>
      <c r="G7" s="237" t="str">
        <f>MID(使い方など!$C4,4,1)</f>
        <v/>
      </c>
      <c r="H7" s="237" t="str">
        <f>MID(使い方など!$C4,5,1)</f>
        <v/>
      </c>
      <c r="I7" s="237" t="str">
        <f>MID(使い方など!$C4,6,1)</f>
        <v/>
      </c>
      <c r="J7" s="237" t="str">
        <f>MID(使い方など!$C4,7,1)</f>
        <v/>
      </c>
      <c r="K7" s="237" t="str">
        <f>MID(使い方など!$C4,8,1)</f>
        <v/>
      </c>
      <c r="L7" s="237" t="str">
        <f>MID(使い方など!$C4,9,1)</f>
        <v/>
      </c>
      <c r="M7" s="243" t="str">
        <f>MID(使い方など!$C4,10,1)</f>
        <v/>
      </c>
      <c r="N7" s="245" t="s">
        <v>2</v>
      </c>
      <c r="O7" s="245"/>
      <c r="P7" s="245"/>
      <c r="Q7" s="234" t="str">
        <f>IF(使い方など!C14="","",使い方など!C14)</f>
        <v/>
      </c>
      <c r="R7" s="235"/>
      <c r="S7" s="235"/>
      <c r="T7" s="235"/>
      <c r="U7" s="235"/>
      <c r="V7" s="235"/>
      <c r="W7" s="235"/>
      <c r="X7" s="236"/>
    </row>
    <row r="8" spans="1:24" ht="20.100000000000001" customHeight="1">
      <c r="A8" s="284"/>
      <c r="B8" s="182"/>
      <c r="C8" s="183"/>
      <c r="D8" s="286"/>
      <c r="E8" s="238"/>
      <c r="F8" s="238"/>
      <c r="G8" s="238"/>
      <c r="H8" s="238"/>
      <c r="I8" s="238"/>
      <c r="J8" s="238"/>
      <c r="K8" s="238"/>
      <c r="L8" s="238"/>
      <c r="M8" s="244"/>
      <c r="N8" s="246"/>
      <c r="O8" s="246"/>
      <c r="P8" s="246"/>
      <c r="Q8" s="248" t="str">
        <f>IF(使い方など!C15="","",使い方など!C15)</f>
        <v/>
      </c>
      <c r="R8" s="249"/>
      <c r="S8" s="249"/>
      <c r="T8" s="249"/>
      <c r="U8" s="249"/>
      <c r="V8" s="249"/>
      <c r="W8" s="249"/>
      <c r="X8" s="250"/>
    </row>
    <row r="9" spans="1:24" ht="20.100000000000001" customHeight="1">
      <c r="A9" s="251" t="s">
        <v>3</v>
      </c>
      <c r="B9" s="252"/>
      <c r="C9" s="252"/>
      <c r="D9" s="255" t="str">
        <f>IF(使い方など!C3="","",使い方など!C3)</f>
        <v/>
      </c>
      <c r="E9" s="256"/>
      <c r="F9" s="256"/>
      <c r="G9" s="256"/>
      <c r="H9" s="256"/>
      <c r="I9" s="256"/>
      <c r="J9" s="256"/>
      <c r="K9" s="256"/>
      <c r="L9" s="256"/>
      <c r="M9" s="257"/>
      <c r="N9" s="246"/>
      <c r="O9" s="246"/>
      <c r="P9" s="246"/>
      <c r="Q9" s="248" t="str">
        <f>IF(使い方など!C16="","",使い方など!C16&amp;"　"&amp;使い方など!C17)</f>
        <v/>
      </c>
      <c r="R9" s="249"/>
      <c r="S9" s="249"/>
      <c r="T9" s="249"/>
      <c r="U9" s="249"/>
      <c r="V9" s="249"/>
      <c r="W9" s="249"/>
      <c r="X9" s="250"/>
    </row>
    <row r="10" spans="1:24" ht="20.100000000000001" customHeight="1" thickBot="1">
      <c r="A10" s="253"/>
      <c r="B10" s="254"/>
      <c r="C10" s="254"/>
      <c r="D10" s="258"/>
      <c r="E10" s="259"/>
      <c r="F10" s="259"/>
      <c r="G10" s="259"/>
      <c r="H10" s="259"/>
      <c r="I10" s="259"/>
      <c r="J10" s="259"/>
      <c r="K10" s="259"/>
      <c r="L10" s="259"/>
      <c r="M10" s="260"/>
      <c r="N10" s="247"/>
      <c r="O10" s="247"/>
      <c r="P10" s="247"/>
      <c r="Q10" s="229" t="str">
        <f>IF(使い方など!C20="","",使い方など!C19&amp;"　"&amp;使い方など!C20)</f>
        <v/>
      </c>
      <c r="R10" s="230"/>
      <c r="S10" s="230"/>
      <c r="T10" s="230"/>
      <c r="U10" s="230"/>
      <c r="V10" s="230"/>
      <c r="W10" s="230"/>
      <c r="X10" s="231"/>
    </row>
    <row r="11" spans="1:24" ht="24.95" customHeight="1" thickBot="1"/>
    <row r="12" spans="1:24" ht="20.100000000000001" customHeight="1">
      <c r="A12" s="207" t="s">
        <v>10</v>
      </c>
      <c r="B12" s="162" t="s">
        <v>4</v>
      </c>
      <c r="C12" s="162"/>
      <c r="D12" s="162"/>
      <c r="E12" s="162"/>
      <c r="F12" s="162"/>
      <c r="G12" s="162"/>
      <c r="H12" s="162"/>
      <c r="I12" s="162"/>
      <c r="J12" s="162"/>
      <c r="K12" s="162"/>
      <c r="L12" s="162" t="s">
        <v>6</v>
      </c>
      <c r="M12" s="162"/>
      <c r="N12" s="162"/>
      <c r="O12" s="162"/>
      <c r="P12" s="241" t="s">
        <v>9</v>
      </c>
      <c r="Q12" s="241"/>
      <c r="R12" s="162" t="s">
        <v>7</v>
      </c>
      <c r="S12" s="162"/>
      <c r="T12" s="162"/>
      <c r="U12" s="162"/>
      <c r="V12" s="162" t="s">
        <v>8</v>
      </c>
      <c r="W12" s="162"/>
      <c r="X12" s="239"/>
    </row>
    <row r="13" spans="1:24" ht="20.100000000000001" customHeight="1">
      <c r="A13" s="208"/>
      <c r="B13" s="219"/>
      <c r="C13" s="219"/>
      <c r="D13" s="219"/>
      <c r="E13" s="219"/>
      <c r="F13" s="219"/>
      <c r="G13" s="219"/>
      <c r="H13" s="219"/>
      <c r="I13" s="219"/>
      <c r="J13" s="219"/>
      <c r="K13" s="219"/>
      <c r="L13" s="219"/>
      <c r="M13" s="219"/>
      <c r="N13" s="219"/>
      <c r="O13" s="219"/>
      <c r="P13" s="242"/>
      <c r="Q13" s="242"/>
      <c r="R13" s="219"/>
      <c r="S13" s="219"/>
      <c r="T13" s="219"/>
      <c r="U13" s="219"/>
      <c r="V13" s="219"/>
      <c r="W13" s="219"/>
      <c r="X13" s="240"/>
    </row>
    <row r="14" spans="1:24" ht="20.100000000000001" customHeight="1">
      <c r="A14" s="208"/>
      <c r="B14" s="292" t="s">
        <v>179</v>
      </c>
      <c r="C14" s="292"/>
      <c r="D14" s="292"/>
      <c r="E14" s="292"/>
      <c r="F14" s="292"/>
      <c r="G14" s="292"/>
      <c r="H14" s="292"/>
      <c r="I14" s="292"/>
      <c r="J14" s="292"/>
      <c r="K14" s="292"/>
      <c r="L14" s="266" t="str">
        <f>IFERROR(ROUNDDOWN(IF(D7="4",VLOOKUP(使い方など!C6,算定基準!N12:O15,2,FALSE),VLOOKUP(使い方など!C5,算定基準!N3:O9,2,FALSE))*VLOOKUP(使い方など!C22,算定基準!N18:O24,2,FALSE)*1/4,0),"")</f>
        <v/>
      </c>
      <c r="M14" s="266"/>
      <c r="N14" s="266"/>
      <c r="O14" s="266"/>
      <c r="P14" s="266">
        <f>COUNTIF(実績記録票!AA$13:AA$43,"1/4")</f>
        <v>0</v>
      </c>
      <c r="Q14" s="266"/>
      <c r="R14" s="266">
        <f>IFERROR(L14*P14,0)</f>
        <v>0</v>
      </c>
      <c r="S14" s="266"/>
      <c r="T14" s="266"/>
      <c r="U14" s="266"/>
      <c r="V14" s="287"/>
      <c r="W14" s="287"/>
      <c r="X14" s="288"/>
    </row>
    <row r="15" spans="1:24" ht="20.100000000000001" customHeight="1">
      <c r="A15" s="208"/>
      <c r="B15" s="292" t="s">
        <v>180</v>
      </c>
      <c r="C15" s="292"/>
      <c r="D15" s="292"/>
      <c r="E15" s="292"/>
      <c r="F15" s="292"/>
      <c r="G15" s="292"/>
      <c r="H15" s="292"/>
      <c r="I15" s="292"/>
      <c r="J15" s="292"/>
      <c r="K15" s="292"/>
      <c r="L15" s="266" t="str">
        <f>IFERROR(ROUNDDOWN(IF(D7="4",VLOOKUP(使い方など!C6,算定基準!N12:O15,2,FALSE),VLOOKUP(使い方など!C5,算定基準!N3:O9,2,FALSE))*VLOOKUP(使い方など!C22,算定基準!N18:O24,2,FALSE)*2/4,0),"")</f>
        <v/>
      </c>
      <c r="M15" s="266"/>
      <c r="N15" s="266"/>
      <c r="O15" s="266"/>
      <c r="P15" s="266">
        <f>COUNTIF(実績記録票!AA$13:AA$43,"2/4")</f>
        <v>0</v>
      </c>
      <c r="Q15" s="266"/>
      <c r="R15" s="266">
        <f t="shared" ref="R15:R17" si="0">IFERROR(L15*P15,0)</f>
        <v>0</v>
      </c>
      <c r="S15" s="266"/>
      <c r="T15" s="266"/>
      <c r="U15" s="266"/>
      <c r="V15" s="287"/>
      <c r="W15" s="287"/>
      <c r="X15" s="288"/>
    </row>
    <row r="16" spans="1:24" ht="20.100000000000001" customHeight="1">
      <c r="A16" s="208"/>
      <c r="B16" s="292" t="s">
        <v>181</v>
      </c>
      <c r="C16" s="292"/>
      <c r="D16" s="292"/>
      <c r="E16" s="292"/>
      <c r="F16" s="292"/>
      <c r="G16" s="292"/>
      <c r="H16" s="292"/>
      <c r="I16" s="292"/>
      <c r="J16" s="292"/>
      <c r="K16" s="292"/>
      <c r="L16" s="266" t="str">
        <f>IFERROR(ROUNDDOWN(IF(D7="4",VLOOKUP(使い方など!C6,算定基準!N12:O15,2,FALSE),VLOOKUP(使い方など!C5,算定基準!N3:O9,2,FALSE))*VLOOKUP(使い方など!C22,算定基準!N18:O24,2,FALSE)*3/4,0),"")</f>
        <v/>
      </c>
      <c r="M16" s="266"/>
      <c r="N16" s="266"/>
      <c r="O16" s="266"/>
      <c r="P16" s="266">
        <f>COUNTIF(実績記録票!AA$13:AA$43,"3/4")</f>
        <v>0</v>
      </c>
      <c r="Q16" s="266"/>
      <c r="R16" s="266">
        <f t="shared" si="0"/>
        <v>0</v>
      </c>
      <c r="S16" s="266"/>
      <c r="T16" s="266"/>
      <c r="U16" s="266"/>
      <c r="V16" s="287"/>
      <c r="W16" s="287"/>
      <c r="X16" s="288"/>
    </row>
    <row r="17" spans="1:24" ht="20.100000000000001" customHeight="1">
      <c r="A17" s="208"/>
      <c r="B17" s="292" t="s">
        <v>173</v>
      </c>
      <c r="C17" s="292"/>
      <c r="D17" s="292"/>
      <c r="E17" s="292"/>
      <c r="F17" s="292"/>
      <c r="G17" s="292"/>
      <c r="H17" s="292"/>
      <c r="I17" s="292"/>
      <c r="J17" s="292"/>
      <c r="K17" s="292"/>
      <c r="L17" s="266">
        <v>540</v>
      </c>
      <c r="M17" s="266"/>
      <c r="N17" s="266"/>
      <c r="O17" s="266"/>
      <c r="P17" s="266">
        <f>実績記録票!N44</f>
        <v>0</v>
      </c>
      <c r="Q17" s="266"/>
      <c r="R17" s="266">
        <f t="shared" si="0"/>
        <v>0</v>
      </c>
      <c r="S17" s="266"/>
      <c r="T17" s="266"/>
      <c r="U17" s="266"/>
      <c r="V17" s="287"/>
      <c r="W17" s="287"/>
      <c r="X17" s="288"/>
    </row>
    <row r="18" spans="1:24" ht="20.100000000000001" customHeight="1">
      <c r="A18" s="208"/>
      <c r="B18" s="267"/>
      <c r="C18" s="267"/>
      <c r="D18" s="267"/>
      <c r="E18" s="267"/>
      <c r="F18" s="267"/>
      <c r="G18" s="267"/>
      <c r="H18" s="267"/>
      <c r="I18" s="267"/>
      <c r="J18" s="267"/>
      <c r="K18" s="267"/>
      <c r="L18" s="265"/>
      <c r="M18" s="265"/>
      <c r="N18" s="265"/>
      <c r="O18" s="265"/>
      <c r="P18" s="265"/>
      <c r="Q18" s="265"/>
      <c r="R18" s="267"/>
      <c r="S18" s="267"/>
      <c r="T18" s="267"/>
      <c r="U18" s="267"/>
      <c r="V18" s="287"/>
      <c r="W18" s="287"/>
      <c r="X18" s="288"/>
    </row>
    <row r="19" spans="1:24" ht="20.100000000000001" customHeight="1">
      <c r="A19" s="208"/>
      <c r="B19" s="267"/>
      <c r="C19" s="267"/>
      <c r="D19" s="267"/>
      <c r="E19" s="267"/>
      <c r="F19" s="267"/>
      <c r="G19" s="267"/>
      <c r="H19" s="267"/>
      <c r="I19" s="267"/>
      <c r="J19" s="267"/>
      <c r="K19" s="267"/>
      <c r="L19" s="265"/>
      <c r="M19" s="265"/>
      <c r="N19" s="265"/>
      <c r="O19" s="265"/>
      <c r="P19" s="265"/>
      <c r="Q19" s="265"/>
      <c r="R19" s="267"/>
      <c r="S19" s="267"/>
      <c r="T19" s="267"/>
      <c r="U19" s="267"/>
      <c r="V19" s="287"/>
      <c r="W19" s="287"/>
      <c r="X19" s="288"/>
    </row>
    <row r="20" spans="1:24" ht="20.100000000000001" customHeight="1">
      <c r="A20" s="208"/>
      <c r="B20" s="267"/>
      <c r="C20" s="267"/>
      <c r="D20" s="267"/>
      <c r="E20" s="267"/>
      <c r="F20" s="267"/>
      <c r="G20" s="267"/>
      <c r="H20" s="267"/>
      <c r="I20" s="267"/>
      <c r="J20" s="267"/>
      <c r="K20" s="267"/>
      <c r="L20" s="265"/>
      <c r="M20" s="265"/>
      <c r="N20" s="265"/>
      <c r="O20" s="265"/>
      <c r="P20" s="265"/>
      <c r="Q20" s="265"/>
      <c r="R20" s="267"/>
      <c r="S20" s="267"/>
      <c r="T20" s="267"/>
      <c r="U20" s="267"/>
      <c r="V20" s="287"/>
      <c r="W20" s="287"/>
      <c r="X20" s="288"/>
    </row>
    <row r="21" spans="1:24" ht="20.100000000000001" customHeight="1">
      <c r="A21" s="208"/>
      <c r="B21" s="267"/>
      <c r="C21" s="267"/>
      <c r="D21" s="267"/>
      <c r="E21" s="267"/>
      <c r="F21" s="267"/>
      <c r="G21" s="267"/>
      <c r="H21" s="267"/>
      <c r="I21" s="267"/>
      <c r="J21" s="267"/>
      <c r="K21" s="267"/>
      <c r="L21" s="265"/>
      <c r="M21" s="265"/>
      <c r="N21" s="265"/>
      <c r="O21" s="265"/>
      <c r="P21" s="265"/>
      <c r="Q21" s="265"/>
      <c r="R21" s="265"/>
      <c r="S21" s="265"/>
      <c r="T21" s="265"/>
      <c r="U21" s="265"/>
      <c r="V21" s="287"/>
      <c r="W21" s="287"/>
      <c r="X21" s="288"/>
    </row>
    <row r="22" spans="1:24" ht="20.100000000000001" customHeight="1">
      <c r="A22" s="208"/>
      <c r="B22" s="267"/>
      <c r="C22" s="267"/>
      <c r="D22" s="267"/>
      <c r="E22" s="267"/>
      <c r="F22" s="267"/>
      <c r="G22" s="267"/>
      <c r="H22" s="267"/>
      <c r="I22" s="267"/>
      <c r="J22" s="267"/>
      <c r="K22" s="267"/>
      <c r="L22" s="265"/>
      <c r="M22" s="265"/>
      <c r="N22" s="265"/>
      <c r="O22" s="265"/>
      <c r="P22" s="265"/>
      <c r="Q22" s="265"/>
      <c r="R22" s="267"/>
      <c r="S22" s="267"/>
      <c r="T22" s="267"/>
      <c r="U22" s="267"/>
      <c r="V22" s="287"/>
      <c r="W22" s="287"/>
      <c r="X22" s="288"/>
    </row>
    <row r="23" spans="1:24" ht="20.100000000000001" customHeight="1" thickBot="1">
      <c r="A23" s="208"/>
      <c r="B23" s="226"/>
      <c r="C23" s="226"/>
      <c r="D23" s="226"/>
      <c r="E23" s="226"/>
      <c r="F23" s="226"/>
      <c r="G23" s="226"/>
      <c r="H23" s="226"/>
      <c r="I23" s="226"/>
      <c r="J23" s="226"/>
      <c r="K23" s="226"/>
      <c r="L23" s="227"/>
      <c r="M23" s="227"/>
      <c r="N23" s="227"/>
      <c r="O23" s="227"/>
      <c r="P23" s="227"/>
      <c r="Q23" s="227"/>
      <c r="R23" s="226"/>
      <c r="S23" s="226"/>
      <c r="T23" s="226"/>
      <c r="U23" s="226"/>
      <c r="V23" s="289"/>
      <c r="W23" s="289"/>
      <c r="X23" s="290"/>
    </row>
    <row r="24" spans="1:24" ht="24.95" customHeight="1" thickTop="1">
      <c r="A24" s="208"/>
      <c r="B24" s="228" t="s">
        <v>95</v>
      </c>
      <c r="C24" s="228"/>
      <c r="D24" s="228"/>
      <c r="E24" s="228"/>
      <c r="F24" s="228"/>
      <c r="G24" s="228"/>
      <c r="H24" s="228"/>
      <c r="I24" s="228"/>
      <c r="J24" s="228"/>
      <c r="K24" s="228"/>
      <c r="L24" s="228"/>
      <c r="M24" s="228"/>
      <c r="N24" s="228"/>
      <c r="O24" s="228"/>
      <c r="P24" s="228"/>
      <c r="Q24" s="228"/>
      <c r="R24" s="263" t="s">
        <v>11</v>
      </c>
      <c r="S24" s="268">
        <f>SUM(R14:U23)</f>
        <v>0</v>
      </c>
      <c r="T24" s="268"/>
      <c r="U24" s="269"/>
      <c r="V24" s="293"/>
      <c r="W24" s="293"/>
      <c r="X24" s="294"/>
    </row>
    <row r="25" spans="1:24" ht="24.95" customHeight="1" thickBot="1">
      <c r="A25" s="209"/>
      <c r="B25" s="164"/>
      <c r="C25" s="164"/>
      <c r="D25" s="164"/>
      <c r="E25" s="164"/>
      <c r="F25" s="164"/>
      <c r="G25" s="164"/>
      <c r="H25" s="164"/>
      <c r="I25" s="164"/>
      <c r="J25" s="164"/>
      <c r="K25" s="164"/>
      <c r="L25" s="164"/>
      <c r="M25" s="164"/>
      <c r="N25" s="164"/>
      <c r="O25" s="164"/>
      <c r="P25" s="164"/>
      <c r="Q25" s="164"/>
      <c r="R25" s="264"/>
      <c r="S25" s="259"/>
      <c r="T25" s="259"/>
      <c r="U25" s="260"/>
      <c r="V25" s="295"/>
      <c r="W25" s="295"/>
      <c r="X25" s="296"/>
    </row>
    <row r="26" spans="1:24" ht="24.95" customHeight="1" thickBot="1"/>
    <row r="27" spans="1:24" ht="24.95" customHeight="1">
      <c r="A27" s="297" t="s">
        <v>12</v>
      </c>
      <c r="B27" s="162" t="s">
        <v>13</v>
      </c>
      <c r="C27" s="162"/>
      <c r="D27" s="162"/>
      <c r="E27" s="162"/>
      <c r="F27" s="162"/>
      <c r="G27" s="162"/>
      <c r="H27" s="162"/>
      <c r="I27" s="162"/>
      <c r="J27" s="162"/>
      <c r="K27" s="162"/>
      <c r="L27" s="162"/>
      <c r="M27" s="162"/>
      <c r="N27" s="162"/>
      <c r="O27" s="162"/>
      <c r="P27" s="162"/>
      <c r="Q27" s="162"/>
      <c r="R27" s="162" t="s">
        <v>7</v>
      </c>
      <c r="S27" s="162"/>
      <c r="T27" s="162"/>
      <c r="U27" s="162"/>
      <c r="V27" s="162" t="s">
        <v>8</v>
      </c>
      <c r="W27" s="162"/>
      <c r="X27" s="239"/>
    </row>
    <row r="28" spans="1:24" ht="20.100000000000001" customHeight="1">
      <c r="A28" s="298"/>
      <c r="B28" s="279" t="s">
        <v>14</v>
      </c>
      <c r="C28" s="279"/>
      <c r="D28" s="279"/>
      <c r="E28" s="279"/>
      <c r="F28" s="279"/>
      <c r="G28" s="279"/>
      <c r="H28" s="279"/>
      <c r="I28" s="279"/>
      <c r="J28" s="279"/>
      <c r="K28" s="279"/>
      <c r="L28" s="279"/>
      <c r="M28" s="279"/>
      <c r="N28" s="279"/>
      <c r="O28" s="279"/>
      <c r="P28" s="279"/>
      <c r="Q28" s="279"/>
      <c r="R28" s="266">
        <f>実績記録票!Q44</f>
        <v>0</v>
      </c>
      <c r="S28" s="266"/>
      <c r="T28" s="266"/>
      <c r="U28" s="266"/>
      <c r="V28" s="219"/>
      <c r="W28" s="219"/>
      <c r="X28" s="240"/>
    </row>
    <row r="29" spans="1:24" ht="20.100000000000001" customHeight="1">
      <c r="A29" s="298"/>
      <c r="B29" s="279"/>
      <c r="C29" s="279"/>
      <c r="D29" s="279"/>
      <c r="E29" s="279"/>
      <c r="F29" s="279"/>
      <c r="G29" s="279"/>
      <c r="H29" s="279"/>
      <c r="I29" s="279"/>
      <c r="J29" s="279"/>
      <c r="K29" s="279"/>
      <c r="L29" s="279"/>
      <c r="M29" s="279"/>
      <c r="N29" s="279"/>
      <c r="O29" s="279"/>
      <c r="P29" s="279"/>
      <c r="Q29" s="279"/>
      <c r="R29" s="279"/>
      <c r="S29" s="279"/>
      <c r="T29" s="279"/>
      <c r="U29" s="279"/>
      <c r="V29" s="219"/>
      <c r="W29" s="219"/>
      <c r="X29" s="240"/>
    </row>
    <row r="30" spans="1:24" ht="20.100000000000001" customHeight="1" thickBot="1">
      <c r="A30" s="298"/>
      <c r="B30" s="278"/>
      <c r="C30" s="278"/>
      <c r="D30" s="278"/>
      <c r="E30" s="278"/>
      <c r="F30" s="278"/>
      <c r="G30" s="278"/>
      <c r="H30" s="278"/>
      <c r="I30" s="278"/>
      <c r="J30" s="278"/>
      <c r="K30" s="278"/>
      <c r="L30" s="278"/>
      <c r="M30" s="278"/>
      <c r="N30" s="278"/>
      <c r="O30" s="278"/>
      <c r="P30" s="278"/>
      <c r="Q30" s="278"/>
      <c r="R30" s="278"/>
      <c r="S30" s="278"/>
      <c r="T30" s="278"/>
      <c r="U30" s="278"/>
      <c r="V30" s="210"/>
      <c r="W30" s="210"/>
      <c r="X30" s="282"/>
    </row>
    <row r="31" spans="1:24" ht="24.95" customHeight="1" thickTop="1">
      <c r="A31" s="298"/>
      <c r="B31" s="228" t="s">
        <v>15</v>
      </c>
      <c r="C31" s="228"/>
      <c r="D31" s="228"/>
      <c r="E31" s="228"/>
      <c r="F31" s="228"/>
      <c r="G31" s="228"/>
      <c r="H31" s="228"/>
      <c r="I31" s="228"/>
      <c r="J31" s="228"/>
      <c r="K31" s="228"/>
      <c r="L31" s="228"/>
      <c r="M31" s="228"/>
      <c r="N31" s="228"/>
      <c r="O31" s="228"/>
      <c r="P31" s="228"/>
      <c r="Q31" s="228"/>
      <c r="R31" s="283" t="s">
        <v>20</v>
      </c>
      <c r="S31" s="268">
        <f>R28</f>
        <v>0</v>
      </c>
      <c r="T31" s="268"/>
      <c r="U31" s="269"/>
      <c r="V31" s="228"/>
      <c r="W31" s="228"/>
      <c r="X31" s="280"/>
    </row>
    <row r="32" spans="1:24" ht="24.95" customHeight="1" thickBot="1">
      <c r="A32" s="299"/>
      <c r="B32" s="164"/>
      <c r="C32" s="164"/>
      <c r="D32" s="164"/>
      <c r="E32" s="164"/>
      <c r="F32" s="164"/>
      <c r="G32" s="164"/>
      <c r="H32" s="164"/>
      <c r="I32" s="164"/>
      <c r="J32" s="164"/>
      <c r="K32" s="164"/>
      <c r="L32" s="164"/>
      <c r="M32" s="164"/>
      <c r="N32" s="164"/>
      <c r="O32" s="164"/>
      <c r="P32" s="164"/>
      <c r="Q32" s="164"/>
      <c r="R32" s="154"/>
      <c r="S32" s="259"/>
      <c r="T32" s="259"/>
      <c r="U32" s="260"/>
      <c r="V32" s="164"/>
      <c r="W32" s="164"/>
      <c r="X32" s="281"/>
    </row>
    <row r="33" spans="11:24" ht="20.100000000000001" customHeight="1" thickBot="1"/>
    <row r="34" spans="11:24" ht="24.95" customHeight="1">
      <c r="K34" s="270" t="s">
        <v>16</v>
      </c>
      <c r="L34" s="185"/>
      <c r="M34" s="185"/>
      <c r="N34" s="185"/>
      <c r="O34" s="185"/>
      <c r="P34" s="185"/>
      <c r="Q34" s="271"/>
      <c r="R34" s="272">
        <f>S24-S31</f>
        <v>0</v>
      </c>
      <c r="S34" s="273"/>
      <c r="T34" s="273"/>
      <c r="U34" s="273"/>
      <c r="V34" s="273"/>
      <c r="W34" s="273"/>
      <c r="X34" s="276" t="s">
        <v>17</v>
      </c>
    </row>
    <row r="35" spans="11:24" ht="24.95" customHeight="1" thickBot="1">
      <c r="K35" s="253"/>
      <c r="L35" s="254"/>
      <c r="M35" s="254"/>
      <c r="N35" s="254"/>
      <c r="O35" s="254"/>
      <c r="P35" s="254"/>
      <c r="Q35" s="155"/>
      <c r="R35" s="274"/>
      <c r="S35" s="275"/>
      <c r="T35" s="275"/>
      <c r="U35" s="275"/>
      <c r="V35" s="275"/>
      <c r="W35" s="275"/>
      <c r="X35" s="277"/>
    </row>
    <row r="36" spans="11:24" ht="24.95" customHeight="1"/>
    <row r="37" spans="11:24" ht="20.100000000000001" customHeight="1">
      <c r="R37" s="219">
        <v>1</v>
      </c>
      <c r="S37" s="219"/>
      <c r="T37" s="219" t="s">
        <v>18</v>
      </c>
      <c r="U37" s="219"/>
      <c r="V37" s="219">
        <v>1</v>
      </c>
      <c r="W37" s="219"/>
      <c r="X37" s="11" t="s">
        <v>19</v>
      </c>
    </row>
    <row r="38" spans="11:24" ht="20.100000000000001" customHeight="1"/>
    <row r="39" spans="11:24" ht="20.100000000000001" customHeight="1"/>
    <row r="40" spans="11:24" ht="20.100000000000001" customHeight="1"/>
    <row r="41" spans="11:24" ht="20.100000000000001" customHeight="1"/>
    <row r="42" spans="11:24" ht="20.100000000000001" customHeight="1"/>
    <row r="43" spans="11:24" ht="20.100000000000001" customHeight="1"/>
    <row r="44" spans="11:24" ht="20.100000000000001" customHeight="1"/>
    <row r="45" spans="11:24" ht="20.100000000000001" customHeight="1"/>
    <row r="46" spans="11:24" ht="20.100000000000001" customHeight="1"/>
    <row r="47" spans="11:24" ht="20.100000000000001" customHeight="1"/>
    <row r="48" spans="11:24" ht="20.100000000000001" customHeight="1"/>
    <row r="49" ht="20.100000000000001" customHeight="1"/>
    <row r="50" ht="20.100000000000001" customHeight="1"/>
    <row r="51" ht="20.100000000000001" customHeight="1"/>
    <row r="52" ht="20.100000000000001" customHeight="1"/>
  </sheetData>
  <mergeCells count="105">
    <mergeCell ref="A27:A32"/>
    <mergeCell ref="B27:Q27"/>
    <mergeCell ref="R27:U27"/>
    <mergeCell ref="V27:X27"/>
    <mergeCell ref="R21:U21"/>
    <mergeCell ref="R22:U22"/>
    <mergeCell ref="R23:U23"/>
    <mergeCell ref="V14:X14"/>
    <mergeCell ref="V15:X15"/>
    <mergeCell ref="V16:X16"/>
    <mergeCell ref="V17:X17"/>
    <mergeCell ref="P16:Q16"/>
    <mergeCell ref="B15:K15"/>
    <mergeCell ref="B16:K16"/>
    <mergeCell ref="B17:K17"/>
    <mergeCell ref="B18:K18"/>
    <mergeCell ref="B19:K19"/>
    <mergeCell ref="B20:K20"/>
    <mergeCell ref="B21:K21"/>
    <mergeCell ref="B22:K22"/>
    <mergeCell ref="P17:Q17"/>
    <mergeCell ref="P18:Q18"/>
    <mergeCell ref="P19:Q19"/>
    <mergeCell ref="P20:Q20"/>
    <mergeCell ref="A3:X3"/>
    <mergeCell ref="A7:C8"/>
    <mergeCell ref="D7:D8"/>
    <mergeCell ref="E7:E8"/>
    <mergeCell ref="F7:F8"/>
    <mergeCell ref="G7:G8"/>
    <mergeCell ref="V21:X21"/>
    <mergeCell ref="V22:X22"/>
    <mergeCell ref="V23:X23"/>
    <mergeCell ref="U5:V5"/>
    <mergeCell ref="R20:U20"/>
    <mergeCell ref="P15:Q15"/>
    <mergeCell ref="P14:Q14"/>
    <mergeCell ref="B14:K14"/>
    <mergeCell ref="L22:O22"/>
    <mergeCell ref="V18:X18"/>
    <mergeCell ref="V19:X19"/>
    <mergeCell ref="V20:X20"/>
    <mergeCell ref="A12:A25"/>
    <mergeCell ref="V24:X25"/>
    <mergeCell ref="L14:O14"/>
    <mergeCell ref="L15:O15"/>
    <mergeCell ref="L16:O16"/>
    <mergeCell ref="L17:O17"/>
    <mergeCell ref="S24:U25"/>
    <mergeCell ref="K34:Q35"/>
    <mergeCell ref="R34:W35"/>
    <mergeCell ref="X34:X35"/>
    <mergeCell ref="T37:U37"/>
    <mergeCell ref="R37:S37"/>
    <mergeCell ref="V37:W37"/>
    <mergeCell ref="B30:Q30"/>
    <mergeCell ref="R28:U28"/>
    <mergeCell ref="R29:U29"/>
    <mergeCell ref="R30:U30"/>
    <mergeCell ref="V31:X32"/>
    <mergeCell ref="V30:X30"/>
    <mergeCell ref="V29:X29"/>
    <mergeCell ref="V28:X28"/>
    <mergeCell ref="B28:Q28"/>
    <mergeCell ref="B31:Q32"/>
    <mergeCell ref="B29:Q29"/>
    <mergeCell ref="R31:R32"/>
    <mergeCell ref="S31:U32"/>
    <mergeCell ref="L18:O18"/>
    <mergeCell ref="L19:O19"/>
    <mergeCell ref="L20:O20"/>
    <mergeCell ref="L21:O21"/>
    <mergeCell ref="P21:Q21"/>
    <mergeCell ref="P22:Q22"/>
    <mergeCell ref="P23:Q23"/>
    <mergeCell ref="R14:U14"/>
    <mergeCell ref="R15:U15"/>
    <mergeCell ref="R16:U16"/>
    <mergeCell ref="R17:U17"/>
    <mergeCell ref="R18:U18"/>
    <mergeCell ref="R19:U19"/>
    <mergeCell ref="B23:K23"/>
    <mergeCell ref="L23:O23"/>
    <mergeCell ref="B24:Q25"/>
    <mergeCell ref="Q10:X10"/>
    <mergeCell ref="W5:X5"/>
    <mergeCell ref="Q7:X7"/>
    <mergeCell ref="H7:H8"/>
    <mergeCell ref="I7:I8"/>
    <mergeCell ref="J7:J8"/>
    <mergeCell ref="V12:X13"/>
    <mergeCell ref="R12:U13"/>
    <mergeCell ref="P12:Q13"/>
    <mergeCell ref="L12:O13"/>
    <mergeCell ref="B12:K13"/>
    <mergeCell ref="K7:K8"/>
    <mergeCell ref="L7:L8"/>
    <mergeCell ref="M7:M8"/>
    <mergeCell ref="N7:P10"/>
    <mergeCell ref="Q8:X8"/>
    <mergeCell ref="A9:C10"/>
    <mergeCell ref="D9:M10"/>
    <mergeCell ref="Q9:X9"/>
    <mergeCell ref="P5:S5"/>
    <mergeCell ref="R24:R25"/>
  </mergeCells>
  <phoneticPr fontId="2"/>
  <printOptions horizontalCentered="1"/>
  <pageMargins left="0.59055118110236227" right="0.59055118110236227" top="0.78740157480314965" bottom="0.78740157480314965" header="0.31496062992125984" footer="0.31496062992125984"/>
  <pageSetup paperSize="9" orientation="portrait" blackAndWhite="1"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1A641-FA02-4BEE-9390-D71C876CDFCF}">
  <sheetPr>
    <tabColor rgb="FFFFFF00"/>
  </sheetPr>
  <dimension ref="A1:AA56"/>
  <sheetViews>
    <sheetView zoomScaleNormal="100" zoomScaleSheetLayoutView="85" workbookViewId="0">
      <selection activeCell="AE11" sqref="AE11"/>
    </sheetView>
  </sheetViews>
  <sheetFormatPr defaultRowHeight="15"/>
  <cols>
    <col min="1" max="2" width="3.625" style="84" customWidth="1"/>
    <col min="3" max="4" width="3.625" style="85" customWidth="1"/>
    <col min="5" max="5" width="3.625" style="86" customWidth="1"/>
    <col min="6" max="7" width="3.625" style="85" customWidth="1"/>
    <col min="8" max="8" width="3.625" style="86" customWidth="1"/>
    <col min="9" max="12" width="3.625" style="85" customWidth="1"/>
    <col min="13" max="26" width="3.625" style="84" customWidth="1"/>
    <col min="27" max="29" width="11.125" style="84" customWidth="1"/>
    <col min="30" max="30" width="4.25" style="84" customWidth="1"/>
    <col min="31" max="31" width="7.375" style="84" customWidth="1"/>
    <col min="32" max="32" width="4.25" style="84" customWidth="1"/>
    <col min="33" max="43" width="3.75" style="84" customWidth="1"/>
    <col min="44" max="16384" width="9" style="84"/>
  </cols>
  <sheetData>
    <row r="1" spans="1:27" ht="3.75" customHeight="1" thickBot="1"/>
    <row r="2" spans="1:27" ht="20.100000000000001" customHeight="1" thickBot="1">
      <c r="A2" s="363" t="s">
        <v>96</v>
      </c>
      <c r="B2" s="363"/>
      <c r="C2" s="363"/>
      <c r="D2" s="363"/>
      <c r="E2" s="363"/>
      <c r="F2" s="363"/>
      <c r="G2" s="363"/>
      <c r="H2" s="363"/>
      <c r="I2" s="363"/>
      <c r="J2" s="363"/>
      <c r="K2" s="363"/>
      <c r="L2" s="363"/>
      <c r="M2" s="363"/>
      <c r="N2" s="363"/>
      <c r="O2" s="363"/>
      <c r="P2" s="363"/>
      <c r="Q2" s="261" t="str">
        <f>IF(使い方など!C10="","",DATE(使い方など!C10,1,1))</f>
        <v/>
      </c>
      <c r="R2" s="262"/>
      <c r="S2" s="262"/>
      <c r="T2" s="55" t="s">
        <v>0</v>
      </c>
      <c r="U2" s="36" t="str">
        <f>IF(使い方など!C11="","",使い方など!C11)</f>
        <v/>
      </c>
      <c r="V2" s="361" t="s">
        <v>5</v>
      </c>
      <c r="W2" s="362"/>
    </row>
    <row r="3" spans="1:27" ht="5.0999999999999996" customHeight="1" thickBot="1">
      <c r="A3" s="87"/>
      <c r="B3" s="87"/>
      <c r="C3" s="88"/>
      <c r="D3" s="88"/>
      <c r="E3" s="89"/>
      <c r="F3" s="88"/>
      <c r="G3" s="88"/>
      <c r="H3" s="89"/>
      <c r="I3" s="88"/>
      <c r="J3" s="88"/>
      <c r="K3" s="88"/>
      <c r="L3" s="88"/>
      <c r="M3" s="87"/>
      <c r="N3" s="87"/>
      <c r="O3" s="87"/>
      <c r="P3" s="87"/>
      <c r="Q3" s="87"/>
      <c r="R3" s="87"/>
      <c r="S3" s="83"/>
      <c r="T3" s="83"/>
      <c r="U3" s="87"/>
      <c r="V3" s="87"/>
      <c r="W3" s="83"/>
      <c r="X3" s="83"/>
    </row>
    <row r="4" spans="1:27" ht="15" customHeight="1">
      <c r="A4" s="270" t="s">
        <v>1</v>
      </c>
      <c r="B4" s="185"/>
      <c r="C4" s="271"/>
      <c r="D4" s="285" t="str">
        <f>MID(使い方など!$C4,1,1)</f>
        <v/>
      </c>
      <c r="E4" s="237" t="str">
        <f>MID(使い方など!$C4,2,1)</f>
        <v/>
      </c>
      <c r="F4" s="237" t="str">
        <f>MID(使い方など!$C4,3,1)</f>
        <v/>
      </c>
      <c r="G4" s="237" t="str">
        <f>MID(使い方など!$C4,4,1)</f>
        <v/>
      </c>
      <c r="H4" s="237" t="str">
        <f>MID(使い方など!$C4,5,1)</f>
        <v/>
      </c>
      <c r="I4" s="237" t="str">
        <f>MID(使い方など!$C4,6,1)</f>
        <v/>
      </c>
      <c r="J4" s="237" t="str">
        <f>MID(使い方など!$C4,7,1)</f>
        <v/>
      </c>
      <c r="K4" s="237" t="str">
        <f>MID(使い方など!$C4,8,1)</f>
        <v/>
      </c>
      <c r="L4" s="237" t="str">
        <f>MID(使い方など!$C4,9,1)</f>
        <v/>
      </c>
      <c r="M4" s="243" t="str">
        <f>MID(使い方など!$C4,10,1)</f>
        <v/>
      </c>
      <c r="N4" s="245" t="s">
        <v>2</v>
      </c>
      <c r="O4" s="245"/>
      <c r="P4" s="245"/>
      <c r="Q4" s="234" t="str">
        <f>IF(使い方など!C14="","",使い方など!C14)</f>
        <v/>
      </c>
      <c r="R4" s="235"/>
      <c r="S4" s="235"/>
      <c r="T4" s="235"/>
      <c r="U4" s="235"/>
      <c r="V4" s="235"/>
      <c r="W4" s="235"/>
      <c r="X4" s="236"/>
    </row>
    <row r="5" spans="1:27" ht="15" customHeight="1">
      <c r="A5" s="284"/>
      <c r="B5" s="182"/>
      <c r="C5" s="183"/>
      <c r="D5" s="286"/>
      <c r="E5" s="238"/>
      <c r="F5" s="238"/>
      <c r="G5" s="238"/>
      <c r="H5" s="238"/>
      <c r="I5" s="238"/>
      <c r="J5" s="238"/>
      <c r="K5" s="238"/>
      <c r="L5" s="238"/>
      <c r="M5" s="244"/>
      <c r="N5" s="246"/>
      <c r="O5" s="246"/>
      <c r="P5" s="246"/>
      <c r="Q5" s="248" t="str">
        <f>IF(使い方など!C15="","",使い方など!C15)</f>
        <v/>
      </c>
      <c r="R5" s="249"/>
      <c r="S5" s="249"/>
      <c r="T5" s="249"/>
      <c r="U5" s="249"/>
      <c r="V5" s="249"/>
      <c r="W5" s="249"/>
      <c r="X5" s="250"/>
    </row>
    <row r="6" spans="1:27" ht="15" customHeight="1">
      <c r="A6" s="251" t="s">
        <v>3</v>
      </c>
      <c r="B6" s="252"/>
      <c r="C6" s="252"/>
      <c r="D6" s="255" t="str">
        <f>IF(使い方など!C3="","",使い方など!C3)</f>
        <v/>
      </c>
      <c r="E6" s="256"/>
      <c r="F6" s="256"/>
      <c r="G6" s="256"/>
      <c r="H6" s="256"/>
      <c r="I6" s="256"/>
      <c r="J6" s="256"/>
      <c r="K6" s="256"/>
      <c r="L6" s="256"/>
      <c r="M6" s="257"/>
      <c r="N6" s="246"/>
      <c r="O6" s="246"/>
      <c r="P6" s="246"/>
      <c r="Q6" s="248" t="str">
        <f>IF(使い方など!C16="","",使い方など!C16&amp;"　"&amp;使い方など!C17)</f>
        <v/>
      </c>
      <c r="R6" s="249"/>
      <c r="S6" s="249"/>
      <c r="T6" s="249"/>
      <c r="U6" s="249"/>
      <c r="V6" s="249"/>
      <c r="W6" s="249"/>
      <c r="X6" s="250"/>
    </row>
    <row r="7" spans="1:27" ht="15" customHeight="1">
      <c r="A7" s="353"/>
      <c r="B7" s="354"/>
      <c r="C7" s="354"/>
      <c r="D7" s="355"/>
      <c r="E7" s="356"/>
      <c r="F7" s="356"/>
      <c r="G7" s="356"/>
      <c r="H7" s="356"/>
      <c r="I7" s="356"/>
      <c r="J7" s="356"/>
      <c r="K7" s="356"/>
      <c r="L7" s="356"/>
      <c r="M7" s="357"/>
      <c r="N7" s="246"/>
      <c r="O7" s="246"/>
      <c r="P7" s="246"/>
      <c r="Q7" s="358" t="str">
        <f>IF(使い方など!C20="","",使い方など!C19&amp;"　"&amp;使い方など!C20)</f>
        <v/>
      </c>
      <c r="R7" s="359"/>
      <c r="S7" s="359"/>
      <c r="T7" s="359"/>
      <c r="U7" s="359"/>
      <c r="V7" s="359"/>
      <c r="W7" s="359"/>
      <c r="X7" s="360"/>
    </row>
    <row r="8" spans="1:27" ht="15" customHeight="1">
      <c r="A8" s="308" t="s">
        <v>37</v>
      </c>
      <c r="B8" s="309"/>
      <c r="C8" s="309"/>
      <c r="D8" s="310" t="str">
        <f>IF(使い方など!C8="","",使い方など!C8)</f>
        <v/>
      </c>
      <c r="E8" s="310"/>
      <c r="F8" s="310"/>
      <c r="G8" s="310"/>
      <c r="H8" s="310"/>
      <c r="I8" s="310"/>
      <c r="J8" s="310"/>
      <c r="K8" s="311"/>
      <c r="L8" s="300" t="s">
        <v>36</v>
      </c>
      <c r="M8" s="301"/>
      <c r="N8" s="301" t="s">
        <v>35</v>
      </c>
      <c r="O8" s="301"/>
      <c r="P8" s="301"/>
      <c r="Q8" s="310" t="str">
        <f>IF(使い方など!C7="","",使い方など!C7)</f>
        <v/>
      </c>
      <c r="R8" s="310"/>
      <c r="S8" s="310"/>
      <c r="T8" s="310"/>
      <c r="U8" s="311"/>
      <c r="V8" s="300" t="s">
        <v>103</v>
      </c>
      <c r="W8" s="301"/>
      <c r="X8" s="302"/>
    </row>
    <row r="9" spans="1:27" ht="15" customHeight="1" thickBot="1">
      <c r="A9" s="306" t="s">
        <v>34</v>
      </c>
      <c r="B9" s="307"/>
      <c r="C9" s="307"/>
      <c r="D9" s="312"/>
      <c r="E9" s="312"/>
      <c r="F9" s="312"/>
      <c r="G9" s="312"/>
      <c r="H9" s="312"/>
      <c r="I9" s="312"/>
      <c r="J9" s="312"/>
      <c r="K9" s="313"/>
      <c r="L9" s="303"/>
      <c r="M9" s="304"/>
      <c r="N9" s="304"/>
      <c r="O9" s="304"/>
      <c r="P9" s="304"/>
      <c r="Q9" s="312"/>
      <c r="R9" s="312"/>
      <c r="S9" s="312"/>
      <c r="T9" s="312"/>
      <c r="U9" s="313"/>
      <c r="V9" s="303"/>
      <c r="W9" s="304"/>
      <c r="X9" s="305"/>
    </row>
    <row r="10" spans="1:27" ht="20.100000000000001" customHeight="1" thickBot="1"/>
    <row r="11" spans="1:27" ht="20.100000000000001" customHeight="1">
      <c r="A11" s="314" t="s">
        <v>33</v>
      </c>
      <c r="B11" s="315"/>
      <c r="C11" s="315" t="s">
        <v>32</v>
      </c>
      <c r="D11" s="315"/>
      <c r="E11" s="321" t="s">
        <v>104</v>
      </c>
      <c r="F11" s="322"/>
      <c r="G11" s="322"/>
      <c r="H11" s="322"/>
      <c r="I11" s="322"/>
      <c r="J11" s="322"/>
      <c r="K11" s="323" t="s">
        <v>105</v>
      </c>
      <c r="L11" s="322"/>
      <c r="M11" s="324"/>
      <c r="N11" s="328" t="s">
        <v>106</v>
      </c>
      <c r="O11" s="329"/>
      <c r="P11" s="329"/>
      <c r="Q11" s="331" t="s">
        <v>31</v>
      </c>
      <c r="R11" s="331"/>
      <c r="S11" s="332"/>
      <c r="T11" s="332"/>
      <c r="U11" s="333" t="s">
        <v>31</v>
      </c>
      <c r="V11" s="334"/>
      <c r="W11" s="334"/>
      <c r="X11" s="335"/>
    </row>
    <row r="12" spans="1:27" ht="20.100000000000001" customHeight="1">
      <c r="A12" s="316"/>
      <c r="B12" s="317"/>
      <c r="C12" s="317"/>
      <c r="D12" s="317"/>
      <c r="E12" s="336" t="s">
        <v>30</v>
      </c>
      <c r="F12" s="337"/>
      <c r="G12" s="338"/>
      <c r="H12" s="339" t="s">
        <v>29</v>
      </c>
      <c r="I12" s="339"/>
      <c r="J12" s="336"/>
      <c r="K12" s="325"/>
      <c r="L12" s="326"/>
      <c r="M12" s="327"/>
      <c r="N12" s="330"/>
      <c r="O12" s="301"/>
      <c r="P12" s="301"/>
      <c r="Q12" s="340" t="s">
        <v>28</v>
      </c>
      <c r="R12" s="340"/>
      <c r="S12" s="341"/>
      <c r="T12" s="341"/>
      <c r="U12" s="342" t="s">
        <v>27</v>
      </c>
      <c r="V12" s="343"/>
      <c r="W12" s="343"/>
      <c r="X12" s="344"/>
      <c r="AA12" s="118" t="s">
        <v>172</v>
      </c>
    </row>
    <row r="13" spans="1:27" ht="22.5" customHeight="1">
      <c r="A13" s="345"/>
      <c r="B13" s="346"/>
      <c r="C13" s="347" t="str">
        <f>IF(A13="","",DATE(使い方など!C$10,U$2,A13))</f>
        <v/>
      </c>
      <c r="D13" s="347"/>
      <c r="E13" s="367"/>
      <c r="F13" s="368"/>
      <c r="G13" s="369"/>
      <c r="H13" s="367"/>
      <c r="I13" s="368"/>
      <c r="J13" s="370"/>
      <c r="K13" s="348" t="str">
        <f>IFERROR(IF(OR(E13="",H13=""),"",H13-E13),"")</f>
        <v/>
      </c>
      <c r="L13" s="349"/>
      <c r="M13" s="350"/>
      <c r="N13" s="351"/>
      <c r="O13" s="346"/>
      <c r="P13" s="346"/>
      <c r="Q13" s="352" t="str">
        <f>IFERROR(_xlfn.IFS(K13="","",D$8=0,0,ROUNDDOWN(_xlfn.IFS(AA13="1/4",明細書!L$14,AA13="2/4",明細書!L$15,AA13="3/4",明細書!L$16)/10,0)+N13*54&gt;=実績記録票!D$8,実績記録票!D$8,TRUE,ROUNDDOWN(_xlfn.IFS(AA13="1/4",明細書!L$14,AA13="2/4",明細書!L$15,AA13="3/4",明細書!L$16)/10,0)+N13*54),"")</f>
        <v/>
      </c>
      <c r="R13" s="352"/>
      <c r="S13" s="352"/>
      <c r="T13" s="352"/>
      <c r="U13" s="301"/>
      <c r="V13" s="301"/>
      <c r="W13" s="301"/>
      <c r="X13" s="302"/>
      <c r="AA13" s="119" t="str">
        <f>_xlfn.IFS(K13="","",HOUR(K13)=0,0,HOUR(K13)&lt;4,"1/4",HOUR(K13)&gt;=8,"3/4",TRUE,"2/4")</f>
        <v/>
      </c>
    </row>
    <row r="14" spans="1:27" ht="22.5" customHeight="1">
      <c r="A14" s="345"/>
      <c r="B14" s="346"/>
      <c r="C14" s="347" t="str">
        <f>IF(A14="","",DATE(使い方など!C$10,U$2,A14))</f>
        <v/>
      </c>
      <c r="D14" s="347"/>
      <c r="E14" s="367"/>
      <c r="F14" s="368"/>
      <c r="G14" s="369"/>
      <c r="H14" s="367"/>
      <c r="I14" s="368"/>
      <c r="J14" s="370"/>
      <c r="K14" s="348" t="str">
        <f t="shared" ref="K14:K43" si="0">IFERROR(IF(OR(E14="",H14=""),"",H14-E14),"")</f>
        <v/>
      </c>
      <c r="L14" s="349"/>
      <c r="M14" s="350"/>
      <c r="N14" s="351"/>
      <c r="O14" s="346"/>
      <c r="P14" s="346"/>
      <c r="Q14" s="364" t="str">
        <f>IFERROR(_xlfn.IFS(K14="","",D$8=0,0,SUM(Q$13:Q13)+ROUNDDOWN(_xlfn.IFS(AA14="1/4",明細書!L$14,AA14="2/4",明細書!L$15,AA14="3/4",明細書!L$16)/10,0)+N14*54&gt;=実績記録票!D$8,D$8-SUM(Q$13:Q13),TRUE,ROUNDDOWN(_xlfn.IFS(AA14="1/4",明細書!L$14,AA14="2/4",明細書!L$15,AA14="3/4",明細書!L$16)/10,0)+N14*54),"")</f>
        <v/>
      </c>
      <c r="R14" s="365"/>
      <c r="S14" s="365"/>
      <c r="T14" s="366"/>
      <c r="U14" s="301"/>
      <c r="V14" s="301"/>
      <c r="W14" s="301"/>
      <c r="X14" s="302"/>
      <c r="AA14" s="119" t="str">
        <f t="shared" ref="AA14:AA43" si="1">_xlfn.IFS(K14="","",HOUR(K14)=0,0,HOUR(K14)&lt;4,"1/4",HOUR(K14)&gt;=8,"3/4",TRUE,"2/4")</f>
        <v/>
      </c>
    </row>
    <row r="15" spans="1:27" ht="22.5" customHeight="1">
      <c r="A15" s="345"/>
      <c r="B15" s="346"/>
      <c r="C15" s="347" t="str">
        <f>IF(A15="","",DATE(使い方など!C$10,U$2,A15))</f>
        <v/>
      </c>
      <c r="D15" s="347"/>
      <c r="E15" s="367"/>
      <c r="F15" s="368"/>
      <c r="G15" s="369"/>
      <c r="H15" s="367"/>
      <c r="I15" s="368"/>
      <c r="J15" s="370"/>
      <c r="K15" s="348" t="str">
        <f t="shared" si="0"/>
        <v/>
      </c>
      <c r="L15" s="349"/>
      <c r="M15" s="350"/>
      <c r="N15" s="351"/>
      <c r="O15" s="346"/>
      <c r="P15" s="346"/>
      <c r="Q15" s="364" t="str">
        <f>IFERROR(_xlfn.IFS(K15="","",D$8=0,0,SUM(Q$13:Q14)+ROUNDDOWN(_xlfn.IFS(AA15="1/4",明細書!L$14,AA15="2/4",明細書!L$15,AA15="3/4",明細書!L$16)/10,0)+N15*54&gt;=実績記録票!D$8,D$8-SUM(Q$13:Q14),TRUE,ROUNDDOWN(_xlfn.IFS(AA15="1/4",明細書!L$14,AA15="2/4",明細書!L$15,AA15="3/4",明細書!L$16)/10,0)+N15*54),"")</f>
        <v/>
      </c>
      <c r="R15" s="365"/>
      <c r="S15" s="365"/>
      <c r="T15" s="366"/>
      <c r="U15" s="301"/>
      <c r="V15" s="301"/>
      <c r="W15" s="301"/>
      <c r="X15" s="302"/>
      <c r="AA15" s="119" t="str">
        <f t="shared" si="1"/>
        <v/>
      </c>
    </row>
    <row r="16" spans="1:27" ht="22.5" customHeight="1">
      <c r="A16" s="371"/>
      <c r="B16" s="372"/>
      <c r="C16" s="347" t="str">
        <f>IF(A16="","",DATE(使い方など!C$10,U$2,A16))</f>
        <v/>
      </c>
      <c r="D16" s="347"/>
      <c r="E16" s="367"/>
      <c r="F16" s="368"/>
      <c r="G16" s="369"/>
      <c r="H16" s="367"/>
      <c r="I16" s="368"/>
      <c r="J16" s="370"/>
      <c r="K16" s="348" t="str">
        <f t="shared" si="0"/>
        <v/>
      </c>
      <c r="L16" s="349"/>
      <c r="M16" s="350"/>
      <c r="N16" s="351"/>
      <c r="O16" s="346"/>
      <c r="P16" s="346"/>
      <c r="Q16" s="364" t="str">
        <f>IFERROR(_xlfn.IFS(K16="","",D$8=0,0,SUM(Q$13:Q15)+ROUNDDOWN(_xlfn.IFS(AA16="1/4",明細書!L$14,AA16="2/4",明細書!L$15,AA16="3/4",明細書!L$16)/10,0)+N16*54&gt;=実績記録票!D$8,D$8-SUM(Q$13:Q15),TRUE,ROUNDDOWN(_xlfn.IFS(AA16="1/4",明細書!L$14,AA16="2/4",明細書!L$15,AA16="3/4",明細書!L$16)/10,0)+N16*54),"")</f>
        <v/>
      </c>
      <c r="R16" s="365"/>
      <c r="S16" s="365"/>
      <c r="T16" s="366"/>
      <c r="U16" s="301"/>
      <c r="V16" s="301"/>
      <c r="W16" s="301"/>
      <c r="X16" s="302"/>
      <c r="AA16" s="119" t="str">
        <f t="shared" si="1"/>
        <v/>
      </c>
    </row>
    <row r="17" spans="1:27" ht="22.5" customHeight="1">
      <c r="A17" s="371"/>
      <c r="B17" s="372"/>
      <c r="C17" s="347" t="str">
        <f>IF(A17="","",DATE(使い方など!C$10,U$2,A17))</f>
        <v/>
      </c>
      <c r="D17" s="347"/>
      <c r="E17" s="367"/>
      <c r="F17" s="368"/>
      <c r="G17" s="369"/>
      <c r="H17" s="367"/>
      <c r="I17" s="368"/>
      <c r="J17" s="370"/>
      <c r="K17" s="348" t="str">
        <f t="shared" si="0"/>
        <v/>
      </c>
      <c r="L17" s="349"/>
      <c r="M17" s="350"/>
      <c r="N17" s="351"/>
      <c r="O17" s="346"/>
      <c r="P17" s="346"/>
      <c r="Q17" s="364" t="str">
        <f>IFERROR(_xlfn.IFS(K17="","",D$8=0,0,SUM(Q$13:Q16)+ROUNDDOWN(_xlfn.IFS(AA17="1/4",明細書!L$14,AA17="2/4",明細書!L$15,AA17="3/4",明細書!L$16)/10,0)+N17*54&gt;=実績記録票!D$8,D$8-SUM(Q$13:Q16),TRUE,ROUNDDOWN(_xlfn.IFS(AA17="1/4",明細書!L$14,AA17="2/4",明細書!L$15,AA17="3/4",明細書!L$16)/10,0)+N17*54),"")</f>
        <v/>
      </c>
      <c r="R17" s="365"/>
      <c r="S17" s="365"/>
      <c r="T17" s="366"/>
      <c r="U17" s="301"/>
      <c r="V17" s="301"/>
      <c r="W17" s="301"/>
      <c r="X17" s="302"/>
      <c r="AA17" s="119" t="str">
        <f t="shared" si="1"/>
        <v/>
      </c>
    </row>
    <row r="18" spans="1:27" ht="22.5" customHeight="1">
      <c r="A18" s="371"/>
      <c r="B18" s="372"/>
      <c r="C18" s="347" t="str">
        <f>IF(A18="","",DATE(使い方など!C$10,U$2,A18))</f>
        <v/>
      </c>
      <c r="D18" s="347"/>
      <c r="E18" s="367"/>
      <c r="F18" s="373"/>
      <c r="G18" s="374"/>
      <c r="H18" s="367"/>
      <c r="I18" s="373"/>
      <c r="J18" s="374"/>
      <c r="K18" s="348" t="str">
        <f t="shared" si="0"/>
        <v/>
      </c>
      <c r="L18" s="349"/>
      <c r="M18" s="350"/>
      <c r="N18" s="351"/>
      <c r="O18" s="346"/>
      <c r="P18" s="346"/>
      <c r="Q18" s="364" t="str">
        <f>IFERROR(_xlfn.IFS(K18="","",D$8=0,0,SUM(Q$13:Q17)+ROUNDDOWN(_xlfn.IFS(AA18="1/4",明細書!L$14,AA18="2/4",明細書!L$15,AA18="3/4",明細書!L$16)/10,0)+N18*54&gt;=実績記録票!D$8,D$8-SUM(Q$13:Q17),TRUE,ROUNDDOWN(_xlfn.IFS(AA18="1/4",明細書!L$14,AA18="2/4",明細書!L$15,AA18="3/4",明細書!L$16)/10,0)+N18*54),"")</f>
        <v/>
      </c>
      <c r="R18" s="365"/>
      <c r="S18" s="365"/>
      <c r="T18" s="366"/>
      <c r="U18" s="301"/>
      <c r="V18" s="301"/>
      <c r="W18" s="301"/>
      <c r="X18" s="302"/>
      <c r="AA18" s="119" t="str">
        <f t="shared" si="1"/>
        <v/>
      </c>
    </row>
    <row r="19" spans="1:27" ht="22.5" customHeight="1">
      <c r="A19" s="371"/>
      <c r="B19" s="372"/>
      <c r="C19" s="347" t="str">
        <f>IF(A19="","",DATE(使い方など!C$10,U$2,A19))</f>
        <v/>
      </c>
      <c r="D19" s="347"/>
      <c r="E19" s="367"/>
      <c r="F19" s="373"/>
      <c r="G19" s="374"/>
      <c r="H19" s="367"/>
      <c r="I19" s="373"/>
      <c r="J19" s="374"/>
      <c r="K19" s="348" t="str">
        <f t="shared" si="0"/>
        <v/>
      </c>
      <c r="L19" s="349"/>
      <c r="M19" s="350"/>
      <c r="N19" s="351"/>
      <c r="O19" s="346"/>
      <c r="P19" s="346"/>
      <c r="Q19" s="364" t="str">
        <f>IFERROR(_xlfn.IFS(K19="","",D$8=0,0,SUM(Q$13:Q18)+ROUNDDOWN(_xlfn.IFS(AA19="1/4",明細書!L$14,AA19="2/4",明細書!L$15,AA19="3/4",明細書!L$16)/10,0)+N19*54&gt;=実績記録票!D$8,D$8-SUM(Q$13:Q18),TRUE,ROUNDDOWN(_xlfn.IFS(AA19="1/4",明細書!L$14,AA19="2/4",明細書!L$15,AA19="3/4",明細書!L$16)/10,0)+N19*54),"")</f>
        <v/>
      </c>
      <c r="R19" s="365"/>
      <c r="S19" s="365"/>
      <c r="T19" s="366"/>
      <c r="U19" s="301"/>
      <c r="V19" s="301"/>
      <c r="W19" s="301"/>
      <c r="X19" s="302"/>
      <c r="AA19" s="119" t="str">
        <f t="shared" si="1"/>
        <v/>
      </c>
    </row>
    <row r="20" spans="1:27" ht="22.5" customHeight="1">
      <c r="A20" s="371"/>
      <c r="B20" s="372"/>
      <c r="C20" s="347" t="str">
        <f>IF(A20="","",DATE(使い方など!C$10,U$2,A20))</f>
        <v/>
      </c>
      <c r="D20" s="347"/>
      <c r="E20" s="367"/>
      <c r="F20" s="373"/>
      <c r="G20" s="374"/>
      <c r="H20" s="367"/>
      <c r="I20" s="373"/>
      <c r="J20" s="374"/>
      <c r="K20" s="348" t="str">
        <f t="shared" si="0"/>
        <v/>
      </c>
      <c r="L20" s="349"/>
      <c r="M20" s="350"/>
      <c r="N20" s="351"/>
      <c r="O20" s="346"/>
      <c r="P20" s="346"/>
      <c r="Q20" s="364" t="str">
        <f>IFERROR(_xlfn.IFS(K20="","",D$8=0,0,SUM(Q$13:Q19)+ROUNDDOWN(_xlfn.IFS(AA20="1/4",明細書!L$14,AA20="2/4",明細書!L$15,AA20="3/4",明細書!L$16)/10,0)+N20*54&gt;=実績記録票!D$8,D$8-SUM(Q$13:Q19),TRUE,ROUNDDOWN(_xlfn.IFS(AA20="1/4",明細書!L$14,AA20="2/4",明細書!L$15,AA20="3/4",明細書!L$16)/10,0)+N20*54),"")</f>
        <v/>
      </c>
      <c r="R20" s="365"/>
      <c r="S20" s="365"/>
      <c r="T20" s="366"/>
      <c r="U20" s="301"/>
      <c r="V20" s="301"/>
      <c r="W20" s="301"/>
      <c r="X20" s="302"/>
      <c r="AA20" s="119" t="str">
        <f t="shared" si="1"/>
        <v/>
      </c>
    </row>
    <row r="21" spans="1:27" ht="22.5" customHeight="1">
      <c r="A21" s="371"/>
      <c r="B21" s="372"/>
      <c r="C21" s="347" t="str">
        <f>IF(A21="","",DATE(使い方など!C$10,U$2,A21))</f>
        <v/>
      </c>
      <c r="D21" s="347"/>
      <c r="E21" s="367"/>
      <c r="F21" s="373"/>
      <c r="G21" s="374"/>
      <c r="H21" s="367"/>
      <c r="I21" s="373"/>
      <c r="J21" s="374"/>
      <c r="K21" s="348" t="str">
        <f t="shared" si="0"/>
        <v/>
      </c>
      <c r="L21" s="349"/>
      <c r="M21" s="350"/>
      <c r="N21" s="351"/>
      <c r="O21" s="346"/>
      <c r="P21" s="346"/>
      <c r="Q21" s="364" t="str">
        <f>IFERROR(_xlfn.IFS(K21="","",D$8=0,0,SUM(Q$13:Q20)+ROUNDDOWN(_xlfn.IFS(AA21="1/4",明細書!L$14,AA21="2/4",明細書!L$15,AA21="3/4",明細書!L$16)/10,0)+N21*54&gt;=実績記録票!D$8,D$8-SUM(Q$13:Q20),TRUE,ROUNDDOWN(_xlfn.IFS(AA21="1/4",明細書!L$14,AA21="2/4",明細書!L$15,AA21="3/4",明細書!L$16)/10,0)+N21*54),"")</f>
        <v/>
      </c>
      <c r="R21" s="365"/>
      <c r="S21" s="365"/>
      <c r="T21" s="366"/>
      <c r="U21" s="301"/>
      <c r="V21" s="301"/>
      <c r="W21" s="301"/>
      <c r="X21" s="302"/>
      <c r="AA21" s="119" t="str">
        <f t="shared" si="1"/>
        <v/>
      </c>
    </row>
    <row r="22" spans="1:27" ht="22.5" customHeight="1">
      <c r="A22" s="371"/>
      <c r="B22" s="372"/>
      <c r="C22" s="347" t="str">
        <f>IF(A22="","",DATE(使い方など!C$10,U$2,A22))</f>
        <v/>
      </c>
      <c r="D22" s="347"/>
      <c r="E22" s="367"/>
      <c r="F22" s="373"/>
      <c r="G22" s="374"/>
      <c r="H22" s="367"/>
      <c r="I22" s="373"/>
      <c r="J22" s="374"/>
      <c r="K22" s="348" t="str">
        <f t="shared" si="0"/>
        <v/>
      </c>
      <c r="L22" s="349"/>
      <c r="M22" s="350"/>
      <c r="N22" s="351"/>
      <c r="O22" s="346"/>
      <c r="P22" s="346"/>
      <c r="Q22" s="364" t="str">
        <f>IFERROR(_xlfn.IFS(K22="","",D$8=0,0,SUM(Q$13:Q21)+ROUNDDOWN(_xlfn.IFS(AA22="1/4",明細書!L$14,AA22="2/4",明細書!L$15,AA22="3/4",明細書!L$16)/10,0)+N22*54&gt;=実績記録票!D$8,D$8-SUM(Q$13:Q21),TRUE,ROUNDDOWN(_xlfn.IFS(AA22="1/4",明細書!L$14,AA22="2/4",明細書!L$15,AA22="3/4",明細書!L$16)/10,0)+N22*54),"")</f>
        <v/>
      </c>
      <c r="R22" s="365"/>
      <c r="S22" s="365"/>
      <c r="T22" s="366"/>
      <c r="U22" s="301"/>
      <c r="V22" s="301"/>
      <c r="W22" s="301"/>
      <c r="X22" s="302"/>
      <c r="AA22" s="119" t="str">
        <f t="shared" si="1"/>
        <v/>
      </c>
    </row>
    <row r="23" spans="1:27" ht="22.5" customHeight="1">
      <c r="A23" s="371"/>
      <c r="B23" s="372"/>
      <c r="C23" s="347" t="str">
        <f>IF(A23="","",DATE(使い方など!C$10,U$2,A23))</f>
        <v/>
      </c>
      <c r="D23" s="347"/>
      <c r="E23" s="367"/>
      <c r="F23" s="373"/>
      <c r="G23" s="374"/>
      <c r="H23" s="367"/>
      <c r="I23" s="373"/>
      <c r="J23" s="374"/>
      <c r="K23" s="348" t="str">
        <f t="shared" si="0"/>
        <v/>
      </c>
      <c r="L23" s="349"/>
      <c r="M23" s="350"/>
      <c r="N23" s="351"/>
      <c r="O23" s="346"/>
      <c r="P23" s="346"/>
      <c r="Q23" s="364" t="str">
        <f>IFERROR(_xlfn.IFS(K23="","",D$8=0,0,SUM(Q$13:Q22)+ROUNDDOWN(_xlfn.IFS(AA23="1/4",明細書!L$14,AA23="2/4",明細書!L$15,AA23="3/4",明細書!L$16)/10,0)+N23*54&gt;=実績記録票!D$8,D$8-SUM(Q$13:Q22),TRUE,ROUNDDOWN(_xlfn.IFS(AA23="1/4",明細書!L$14,AA23="2/4",明細書!L$15,AA23="3/4",明細書!L$16)/10,0)+N23*54),"")</f>
        <v/>
      </c>
      <c r="R23" s="365"/>
      <c r="S23" s="365"/>
      <c r="T23" s="366"/>
      <c r="U23" s="301"/>
      <c r="V23" s="301"/>
      <c r="W23" s="301"/>
      <c r="X23" s="302"/>
      <c r="AA23" s="119" t="str">
        <f t="shared" si="1"/>
        <v/>
      </c>
    </row>
    <row r="24" spans="1:27" ht="22.5" customHeight="1">
      <c r="A24" s="371"/>
      <c r="B24" s="372"/>
      <c r="C24" s="347" t="str">
        <f>IF(A24="","",DATE(使い方など!C$10,U$2,A24))</f>
        <v/>
      </c>
      <c r="D24" s="347"/>
      <c r="E24" s="367"/>
      <c r="F24" s="373"/>
      <c r="G24" s="374"/>
      <c r="H24" s="367"/>
      <c r="I24" s="373"/>
      <c r="J24" s="374"/>
      <c r="K24" s="348" t="str">
        <f t="shared" si="0"/>
        <v/>
      </c>
      <c r="L24" s="349"/>
      <c r="M24" s="350"/>
      <c r="N24" s="351"/>
      <c r="O24" s="346"/>
      <c r="P24" s="346"/>
      <c r="Q24" s="364" t="str">
        <f>IFERROR(_xlfn.IFS(K24="","",D$8=0,0,SUM(Q$13:Q23)+ROUNDDOWN(_xlfn.IFS(AA24="1/4",明細書!L$14,AA24="2/4",明細書!L$15,AA24="3/4",明細書!L$16)/10,0)+N24*54&gt;=実績記録票!D$8,D$8-SUM(Q$13:Q23),TRUE,ROUNDDOWN(_xlfn.IFS(AA24="1/4",明細書!L$14,AA24="2/4",明細書!L$15,AA24="3/4",明細書!L$16)/10,0)+N24*54),"")</f>
        <v/>
      </c>
      <c r="R24" s="365"/>
      <c r="S24" s="365"/>
      <c r="T24" s="366"/>
      <c r="U24" s="301"/>
      <c r="V24" s="301"/>
      <c r="W24" s="301"/>
      <c r="X24" s="302"/>
      <c r="AA24" s="119" t="str">
        <f t="shared" si="1"/>
        <v/>
      </c>
    </row>
    <row r="25" spans="1:27" ht="22.5" customHeight="1">
      <c r="A25" s="371"/>
      <c r="B25" s="372"/>
      <c r="C25" s="347" t="str">
        <f>IF(A25="","",DATE(使い方など!C$10,U$2,A25))</f>
        <v/>
      </c>
      <c r="D25" s="347"/>
      <c r="E25" s="367"/>
      <c r="F25" s="373"/>
      <c r="G25" s="374"/>
      <c r="H25" s="367"/>
      <c r="I25" s="373"/>
      <c r="J25" s="374"/>
      <c r="K25" s="348" t="str">
        <f t="shared" si="0"/>
        <v/>
      </c>
      <c r="L25" s="349"/>
      <c r="M25" s="350"/>
      <c r="N25" s="351"/>
      <c r="O25" s="346"/>
      <c r="P25" s="346"/>
      <c r="Q25" s="364" t="str">
        <f>IFERROR(_xlfn.IFS(K25="","",D$8=0,0,SUM(Q$13:Q24)+ROUNDDOWN(_xlfn.IFS(AA25="1/4",明細書!L$14,AA25="2/4",明細書!L$15,AA25="3/4",明細書!L$16)/10,0)+N25*54&gt;=実績記録票!D$8,D$8-SUM(Q$13:Q24),TRUE,ROUNDDOWN(_xlfn.IFS(AA25="1/4",明細書!L$14,AA25="2/4",明細書!L$15,AA25="3/4",明細書!L$16)/10,0)+N25*54),"")</f>
        <v/>
      </c>
      <c r="R25" s="365"/>
      <c r="S25" s="365"/>
      <c r="T25" s="366"/>
      <c r="U25" s="301"/>
      <c r="V25" s="301"/>
      <c r="W25" s="301"/>
      <c r="X25" s="302"/>
      <c r="AA25" s="119" t="str">
        <f t="shared" si="1"/>
        <v/>
      </c>
    </row>
    <row r="26" spans="1:27" ht="22.5" customHeight="1">
      <c r="A26" s="371"/>
      <c r="B26" s="372"/>
      <c r="C26" s="347" t="str">
        <f>IF(A26="","",DATE(使い方など!C$10,U$2,A26))</f>
        <v/>
      </c>
      <c r="D26" s="347"/>
      <c r="E26" s="367"/>
      <c r="F26" s="373"/>
      <c r="G26" s="374"/>
      <c r="H26" s="367"/>
      <c r="I26" s="373"/>
      <c r="J26" s="374"/>
      <c r="K26" s="348" t="str">
        <f t="shared" si="0"/>
        <v/>
      </c>
      <c r="L26" s="349"/>
      <c r="M26" s="350"/>
      <c r="N26" s="351"/>
      <c r="O26" s="346"/>
      <c r="P26" s="346"/>
      <c r="Q26" s="364" t="str">
        <f>IFERROR(_xlfn.IFS(K26="","",D$8=0,0,SUM(Q$13:Q25)+ROUNDDOWN(_xlfn.IFS(AA26="1/4",明細書!L$14,AA26="2/4",明細書!L$15,AA26="3/4",明細書!L$16)/10,0)+N26*54&gt;=実績記録票!D$8,D$8-SUM(Q$13:Q25),TRUE,ROUNDDOWN(_xlfn.IFS(AA26="1/4",明細書!L$14,AA26="2/4",明細書!L$15,AA26="3/4",明細書!L$16)/10,0)+N26*54),"")</f>
        <v/>
      </c>
      <c r="R26" s="365"/>
      <c r="S26" s="365"/>
      <c r="T26" s="366"/>
      <c r="U26" s="301"/>
      <c r="V26" s="301"/>
      <c r="W26" s="301"/>
      <c r="X26" s="302"/>
      <c r="AA26" s="119" t="str">
        <f t="shared" si="1"/>
        <v/>
      </c>
    </row>
    <row r="27" spans="1:27" ht="22.5" customHeight="1">
      <c r="A27" s="371"/>
      <c r="B27" s="372"/>
      <c r="C27" s="347" t="str">
        <f>IF(A27="","",DATE(使い方など!C$10,U$2,A27))</f>
        <v/>
      </c>
      <c r="D27" s="347"/>
      <c r="E27" s="367"/>
      <c r="F27" s="373"/>
      <c r="G27" s="374"/>
      <c r="H27" s="367"/>
      <c r="I27" s="373"/>
      <c r="J27" s="374"/>
      <c r="K27" s="348" t="str">
        <f t="shared" si="0"/>
        <v/>
      </c>
      <c r="L27" s="349"/>
      <c r="M27" s="350"/>
      <c r="N27" s="351"/>
      <c r="O27" s="346"/>
      <c r="P27" s="346"/>
      <c r="Q27" s="364" t="str">
        <f>IFERROR(_xlfn.IFS(K27="","",D$8=0,0,SUM(Q$13:Q26)+ROUNDDOWN(_xlfn.IFS(AA27="1/4",明細書!L$14,AA27="2/4",明細書!L$15,AA27="3/4",明細書!L$16)/10,0)+N27*54&gt;=実績記録票!D$8,D$8-SUM(Q$13:Q26),TRUE,ROUNDDOWN(_xlfn.IFS(AA27="1/4",明細書!L$14,AA27="2/4",明細書!L$15,AA27="3/4",明細書!L$16)/10,0)+N27*54),"")</f>
        <v/>
      </c>
      <c r="R27" s="365"/>
      <c r="S27" s="365"/>
      <c r="T27" s="366"/>
      <c r="U27" s="301"/>
      <c r="V27" s="301"/>
      <c r="W27" s="301"/>
      <c r="X27" s="302"/>
      <c r="AA27" s="119" t="str">
        <f t="shared" si="1"/>
        <v/>
      </c>
    </row>
    <row r="28" spans="1:27" ht="22.5" customHeight="1">
      <c r="A28" s="371"/>
      <c r="B28" s="372"/>
      <c r="C28" s="347" t="str">
        <f>IF(A28="","",DATE(使い方など!C$10,U$2,A28))</f>
        <v/>
      </c>
      <c r="D28" s="347"/>
      <c r="E28" s="367"/>
      <c r="F28" s="373"/>
      <c r="G28" s="374"/>
      <c r="H28" s="367"/>
      <c r="I28" s="373"/>
      <c r="J28" s="374"/>
      <c r="K28" s="348" t="str">
        <f t="shared" si="0"/>
        <v/>
      </c>
      <c r="L28" s="349"/>
      <c r="M28" s="350"/>
      <c r="N28" s="351"/>
      <c r="O28" s="346"/>
      <c r="P28" s="346"/>
      <c r="Q28" s="364" t="str">
        <f>IFERROR(_xlfn.IFS(K28="","",D$8=0,0,SUM(Q$13:Q27)+ROUNDDOWN(_xlfn.IFS(AA28="1/4",明細書!L$14,AA28="2/4",明細書!L$15,AA28="3/4",明細書!L$16)/10,0)+N28*54&gt;=実績記録票!D$8,D$8-SUM(Q$13:Q27),TRUE,ROUNDDOWN(_xlfn.IFS(AA28="1/4",明細書!L$14,AA28="2/4",明細書!L$15,AA28="3/4",明細書!L$16)/10,0)+N28*54),"")</f>
        <v/>
      </c>
      <c r="R28" s="365"/>
      <c r="S28" s="365"/>
      <c r="T28" s="366"/>
      <c r="U28" s="301"/>
      <c r="V28" s="301"/>
      <c r="W28" s="301"/>
      <c r="X28" s="302"/>
      <c r="AA28" s="119" t="str">
        <f t="shared" si="1"/>
        <v/>
      </c>
    </row>
    <row r="29" spans="1:27" ht="22.5" customHeight="1">
      <c r="A29" s="371"/>
      <c r="B29" s="372"/>
      <c r="C29" s="347" t="str">
        <f>IF(A29="","",DATE(使い方など!C$10,U$2,A29))</f>
        <v/>
      </c>
      <c r="D29" s="347"/>
      <c r="E29" s="367"/>
      <c r="F29" s="373"/>
      <c r="G29" s="374"/>
      <c r="H29" s="367"/>
      <c r="I29" s="373"/>
      <c r="J29" s="374"/>
      <c r="K29" s="348" t="str">
        <f t="shared" si="0"/>
        <v/>
      </c>
      <c r="L29" s="349"/>
      <c r="M29" s="350"/>
      <c r="N29" s="351"/>
      <c r="O29" s="346"/>
      <c r="P29" s="346"/>
      <c r="Q29" s="364" t="str">
        <f>IFERROR(_xlfn.IFS(K29="","",D$8=0,0,SUM(Q$13:Q28)+ROUNDDOWN(_xlfn.IFS(AA29="1/4",明細書!L$14,AA29="2/4",明細書!L$15,AA29="3/4",明細書!L$16)/10,0)+N29*54&gt;=実績記録票!D$8,D$8-SUM(Q$13:Q28),TRUE,ROUNDDOWN(_xlfn.IFS(AA29="1/4",明細書!L$14,AA29="2/4",明細書!L$15,AA29="3/4",明細書!L$16)/10,0)+N29*54),"")</f>
        <v/>
      </c>
      <c r="R29" s="365"/>
      <c r="S29" s="365"/>
      <c r="T29" s="366"/>
      <c r="U29" s="301"/>
      <c r="V29" s="301"/>
      <c r="W29" s="301"/>
      <c r="X29" s="302"/>
      <c r="AA29" s="119" t="str">
        <f t="shared" si="1"/>
        <v/>
      </c>
    </row>
    <row r="30" spans="1:27" ht="22.5" customHeight="1">
      <c r="A30" s="371"/>
      <c r="B30" s="372"/>
      <c r="C30" s="347" t="str">
        <f>IF(A30="","",DATE(使い方など!C$10,U$2,A30))</f>
        <v/>
      </c>
      <c r="D30" s="347"/>
      <c r="E30" s="367"/>
      <c r="F30" s="373"/>
      <c r="G30" s="374"/>
      <c r="H30" s="367"/>
      <c r="I30" s="373"/>
      <c r="J30" s="374"/>
      <c r="K30" s="348" t="str">
        <f t="shared" si="0"/>
        <v/>
      </c>
      <c r="L30" s="349"/>
      <c r="M30" s="350"/>
      <c r="N30" s="351"/>
      <c r="O30" s="346"/>
      <c r="P30" s="346"/>
      <c r="Q30" s="364" t="str">
        <f>IFERROR(_xlfn.IFS(K30="","",D$8=0,0,SUM(Q$13:Q29)+ROUNDDOWN(_xlfn.IFS(AA30="1/4",明細書!L$14,AA30="2/4",明細書!L$15,AA30="3/4",明細書!L$16)/10,0)+N30*54&gt;=実績記録票!D$8,D$8-SUM(Q$13:Q29),TRUE,ROUNDDOWN(_xlfn.IFS(AA30="1/4",明細書!L$14,AA30="2/4",明細書!L$15,AA30="3/4",明細書!L$16)/10,0)+N30*54),"")</f>
        <v/>
      </c>
      <c r="R30" s="365"/>
      <c r="S30" s="365"/>
      <c r="T30" s="366"/>
      <c r="U30" s="301"/>
      <c r="V30" s="301"/>
      <c r="W30" s="301"/>
      <c r="X30" s="302"/>
      <c r="AA30" s="119" t="str">
        <f t="shared" si="1"/>
        <v/>
      </c>
    </row>
    <row r="31" spans="1:27" ht="22.5" customHeight="1">
      <c r="A31" s="371"/>
      <c r="B31" s="372"/>
      <c r="C31" s="347" t="str">
        <f>IF(A31="","",DATE(使い方など!C$10,U$2,A31))</f>
        <v/>
      </c>
      <c r="D31" s="347"/>
      <c r="E31" s="367"/>
      <c r="F31" s="373"/>
      <c r="G31" s="374"/>
      <c r="H31" s="367"/>
      <c r="I31" s="373"/>
      <c r="J31" s="374"/>
      <c r="K31" s="348" t="str">
        <f t="shared" si="0"/>
        <v/>
      </c>
      <c r="L31" s="349"/>
      <c r="M31" s="350"/>
      <c r="N31" s="351"/>
      <c r="O31" s="346"/>
      <c r="P31" s="346"/>
      <c r="Q31" s="364" t="str">
        <f>IFERROR(_xlfn.IFS(K31="","",D$8=0,0,SUM(Q$13:Q30)+ROUNDDOWN(_xlfn.IFS(AA31="1/4",明細書!L$14,AA31="2/4",明細書!L$15,AA31="3/4",明細書!L$16)/10,0)+N31*54&gt;=実績記録票!D$8,D$8-SUM(Q$13:Q30),TRUE,ROUNDDOWN(_xlfn.IFS(AA31="1/4",明細書!L$14,AA31="2/4",明細書!L$15,AA31="3/4",明細書!L$16)/10,0)+N31*54),"")</f>
        <v/>
      </c>
      <c r="R31" s="365"/>
      <c r="S31" s="365"/>
      <c r="T31" s="366"/>
      <c r="U31" s="301"/>
      <c r="V31" s="301"/>
      <c r="W31" s="301"/>
      <c r="X31" s="302"/>
      <c r="AA31" s="119" t="str">
        <f t="shared" si="1"/>
        <v/>
      </c>
    </row>
    <row r="32" spans="1:27" ht="22.5" customHeight="1">
      <c r="A32" s="371"/>
      <c r="B32" s="372"/>
      <c r="C32" s="347" t="str">
        <f>IF(A32="","",DATE(使い方など!C$10,U$2,A32))</f>
        <v/>
      </c>
      <c r="D32" s="347"/>
      <c r="E32" s="367"/>
      <c r="F32" s="373"/>
      <c r="G32" s="374"/>
      <c r="H32" s="367"/>
      <c r="I32" s="373"/>
      <c r="J32" s="374"/>
      <c r="K32" s="348" t="str">
        <f t="shared" si="0"/>
        <v/>
      </c>
      <c r="L32" s="349"/>
      <c r="M32" s="350"/>
      <c r="N32" s="351"/>
      <c r="O32" s="346"/>
      <c r="P32" s="346"/>
      <c r="Q32" s="364" t="str">
        <f>IFERROR(_xlfn.IFS(K32="","",D$8=0,0,SUM(Q$13:Q31)+ROUNDDOWN(_xlfn.IFS(AA32="1/4",明細書!L$14,AA32="2/4",明細書!L$15,AA32="3/4",明細書!L$16)/10,0)+N32*54&gt;=実績記録票!D$8,D$8-SUM(Q$13:Q31),TRUE,ROUNDDOWN(_xlfn.IFS(AA32="1/4",明細書!L$14,AA32="2/4",明細書!L$15,AA32="3/4",明細書!L$16)/10,0)+N32*54),"")</f>
        <v/>
      </c>
      <c r="R32" s="365"/>
      <c r="S32" s="365"/>
      <c r="T32" s="366"/>
      <c r="U32" s="301"/>
      <c r="V32" s="301"/>
      <c r="W32" s="301"/>
      <c r="X32" s="302"/>
      <c r="AA32" s="119" t="str">
        <f t="shared" si="1"/>
        <v/>
      </c>
    </row>
    <row r="33" spans="1:27" ht="22.5" customHeight="1">
      <c r="A33" s="371"/>
      <c r="B33" s="372"/>
      <c r="C33" s="347" t="str">
        <f>IF(A33="","",DATE(使い方など!C$10,U$2,A33))</f>
        <v/>
      </c>
      <c r="D33" s="347"/>
      <c r="E33" s="367"/>
      <c r="F33" s="373"/>
      <c r="G33" s="374"/>
      <c r="H33" s="367"/>
      <c r="I33" s="373"/>
      <c r="J33" s="374"/>
      <c r="K33" s="348" t="str">
        <f t="shared" si="0"/>
        <v/>
      </c>
      <c r="L33" s="349"/>
      <c r="M33" s="350"/>
      <c r="N33" s="351"/>
      <c r="O33" s="346"/>
      <c r="P33" s="346"/>
      <c r="Q33" s="364" t="str">
        <f>IFERROR(_xlfn.IFS(K33="","",D$8=0,0,SUM(Q$13:Q32)+ROUNDDOWN(_xlfn.IFS(AA33="1/4",明細書!L$14,AA33="2/4",明細書!L$15,AA33="3/4",明細書!L$16)/10,0)+N33*54&gt;=実績記録票!D$8,D$8-SUM(Q$13:Q32),TRUE,ROUNDDOWN(_xlfn.IFS(AA33="1/4",明細書!L$14,AA33="2/4",明細書!L$15,AA33="3/4",明細書!L$16)/10,0)+N33*54),"")</f>
        <v/>
      </c>
      <c r="R33" s="365"/>
      <c r="S33" s="365"/>
      <c r="T33" s="366"/>
      <c r="U33" s="301"/>
      <c r="V33" s="301"/>
      <c r="W33" s="301"/>
      <c r="X33" s="302"/>
      <c r="AA33" s="119" t="str">
        <f t="shared" si="1"/>
        <v/>
      </c>
    </row>
    <row r="34" spans="1:27" ht="22.5" customHeight="1">
      <c r="A34" s="371"/>
      <c r="B34" s="372"/>
      <c r="C34" s="347" t="str">
        <f>IF(A34="","",DATE(使い方など!C$10,U$2,A34))</f>
        <v/>
      </c>
      <c r="D34" s="347"/>
      <c r="E34" s="367"/>
      <c r="F34" s="373"/>
      <c r="G34" s="374"/>
      <c r="H34" s="367"/>
      <c r="I34" s="373"/>
      <c r="J34" s="374"/>
      <c r="K34" s="348" t="str">
        <f t="shared" si="0"/>
        <v/>
      </c>
      <c r="L34" s="349"/>
      <c r="M34" s="350"/>
      <c r="N34" s="351"/>
      <c r="O34" s="346"/>
      <c r="P34" s="346"/>
      <c r="Q34" s="364" t="str">
        <f>IFERROR(_xlfn.IFS(K34="","",D$8=0,0,SUM(Q$13:Q33)+ROUNDDOWN(_xlfn.IFS(AA34="1/4",明細書!L$14,AA34="2/4",明細書!L$15,AA34="3/4",明細書!L$16)/10,0)+N34*54&gt;=実績記録票!D$8,D$8-SUM(Q$13:Q33),TRUE,ROUNDDOWN(_xlfn.IFS(AA34="1/4",明細書!L$14,AA34="2/4",明細書!L$15,AA34="3/4",明細書!L$16)/10,0)+N34*54),"")</f>
        <v/>
      </c>
      <c r="R34" s="365"/>
      <c r="S34" s="365"/>
      <c r="T34" s="366"/>
      <c r="U34" s="301"/>
      <c r="V34" s="301"/>
      <c r="W34" s="301"/>
      <c r="X34" s="302"/>
      <c r="AA34" s="119" t="str">
        <f t="shared" si="1"/>
        <v/>
      </c>
    </row>
    <row r="35" spans="1:27" ht="22.5" customHeight="1">
      <c r="A35" s="371"/>
      <c r="B35" s="372"/>
      <c r="C35" s="347" t="str">
        <f>IF(A35="","",DATE(使い方など!C$10,U$2,A35))</f>
        <v/>
      </c>
      <c r="D35" s="347"/>
      <c r="E35" s="367"/>
      <c r="F35" s="373"/>
      <c r="G35" s="374"/>
      <c r="H35" s="367"/>
      <c r="I35" s="373"/>
      <c r="J35" s="374"/>
      <c r="K35" s="348" t="str">
        <f t="shared" ref="K35:K40" si="2">IFERROR(IF(OR(E35="",H35=""),"",H35-E35),"")</f>
        <v/>
      </c>
      <c r="L35" s="349"/>
      <c r="M35" s="350"/>
      <c r="N35" s="351"/>
      <c r="O35" s="346"/>
      <c r="P35" s="346"/>
      <c r="Q35" s="364" t="str">
        <f>IFERROR(_xlfn.IFS(K35="","",D$8=0,0,SUM(Q$13:Q34)+ROUNDDOWN(_xlfn.IFS(AA35="1/4",明細書!L$14,AA35="2/4",明細書!L$15,AA35="3/4",明細書!L$16)/10,0)+N35*54&gt;=実績記録票!D$8,D$8-SUM(Q$13:Q34),TRUE,ROUNDDOWN(_xlfn.IFS(AA35="1/4",明細書!L$14,AA35="2/4",明細書!L$15,AA35="3/4",明細書!L$16)/10,0)+N35*54),"")</f>
        <v/>
      </c>
      <c r="R35" s="365"/>
      <c r="S35" s="365"/>
      <c r="T35" s="366"/>
      <c r="U35" s="301"/>
      <c r="V35" s="301"/>
      <c r="W35" s="301"/>
      <c r="X35" s="302"/>
      <c r="AA35" s="119" t="str">
        <f t="shared" ref="AA35:AA40" si="3">_xlfn.IFS(K35="","",HOUR(K35)=0,0,HOUR(K35)&lt;4,"1/4",HOUR(K35)&gt;=8,"3/4",TRUE,"2/4")</f>
        <v/>
      </c>
    </row>
    <row r="36" spans="1:27" ht="22.5" customHeight="1">
      <c r="A36" s="371"/>
      <c r="B36" s="372"/>
      <c r="C36" s="347" t="str">
        <f>IF(A36="","",DATE(使い方など!C$10,U$2,A36))</f>
        <v/>
      </c>
      <c r="D36" s="347"/>
      <c r="E36" s="367"/>
      <c r="F36" s="373"/>
      <c r="G36" s="374"/>
      <c r="H36" s="367"/>
      <c r="I36" s="373"/>
      <c r="J36" s="374"/>
      <c r="K36" s="348" t="str">
        <f t="shared" si="2"/>
        <v/>
      </c>
      <c r="L36" s="349"/>
      <c r="M36" s="350"/>
      <c r="N36" s="351"/>
      <c r="O36" s="346"/>
      <c r="P36" s="346"/>
      <c r="Q36" s="364" t="str">
        <f>IFERROR(_xlfn.IFS(K36="","",D$8=0,0,SUM(Q$13:Q35)+ROUNDDOWN(_xlfn.IFS(AA36="1/4",明細書!L$14,AA36="2/4",明細書!L$15,AA36="3/4",明細書!L$16)/10,0)+N36*54&gt;=実績記録票!D$8,D$8-SUM(Q$13:Q35),TRUE,ROUNDDOWN(_xlfn.IFS(AA36="1/4",明細書!L$14,AA36="2/4",明細書!L$15,AA36="3/4",明細書!L$16)/10,0)+N36*54),"")</f>
        <v/>
      </c>
      <c r="R36" s="365"/>
      <c r="S36" s="365"/>
      <c r="T36" s="366"/>
      <c r="U36" s="301"/>
      <c r="V36" s="301"/>
      <c r="W36" s="301"/>
      <c r="X36" s="302"/>
      <c r="AA36" s="119" t="str">
        <f t="shared" si="3"/>
        <v/>
      </c>
    </row>
    <row r="37" spans="1:27" ht="22.5" customHeight="1">
      <c r="A37" s="371"/>
      <c r="B37" s="372"/>
      <c r="C37" s="347" t="str">
        <f>IF(A37="","",DATE(使い方など!C$10,U$2,A37))</f>
        <v/>
      </c>
      <c r="D37" s="347"/>
      <c r="E37" s="367"/>
      <c r="F37" s="373"/>
      <c r="G37" s="374"/>
      <c r="H37" s="367"/>
      <c r="I37" s="373"/>
      <c r="J37" s="374"/>
      <c r="K37" s="348" t="str">
        <f t="shared" si="2"/>
        <v/>
      </c>
      <c r="L37" s="349"/>
      <c r="M37" s="350"/>
      <c r="N37" s="351"/>
      <c r="O37" s="346"/>
      <c r="P37" s="346"/>
      <c r="Q37" s="364" t="str">
        <f>IFERROR(_xlfn.IFS(K37="","",D$8=0,0,SUM(Q$13:Q36)+ROUNDDOWN(_xlfn.IFS(AA37="1/4",明細書!L$14,AA37="2/4",明細書!L$15,AA37="3/4",明細書!L$16)/10,0)+N37*54&gt;=実績記録票!D$8,D$8-SUM(Q$13:Q36),TRUE,ROUNDDOWN(_xlfn.IFS(AA37="1/4",明細書!L$14,AA37="2/4",明細書!L$15,AA37="3/4",明細書!L$16)/10,0)+N37*54),"")</f>
        <v/>
      </c>
      <c r="R37" s="365"/>
      <c r="S37" s="365"/>
      <c r="T37" s="366"/>
      <c r="U37" s="301"/>
      <c r="V37" s="301"/>
      <c r="W37" s="301"/>
      <c r="X37" s="302"/>
      <c r="AA37" s="119" t="str">
        <f t="shared" si="3"/>
        <v/>
      </c>
    </row>
    <row r="38" spans="1:27" ht="22.5" customHeight="1">
      <c r="A38" s="371"/>
      <c r="B38" s="372"/>
      <c r="C38" s="347" t="str">
        <f>IF(A38="","",DATE(使い方など!C$10,U$2,A38))</f>
        <v/>
      </c>
      <c r="D38" s="347"/>
      <c r="E38" s="367"/>
      <c r="F38" s="373"/>
      <c r="G38" s="374"/>
      <c r="H38" s="367"/>
      <c r="I38" s="373"/>
      <c r="J38" s="374"/>
      <c r="K38" s="348" t="str">
        <f t="shared" si="2"/>
        <v/>
      </c>
      <c r="L38" s="349"/>
      <c r="M38" s="350"/>
      <c r="N38" s="351"/>
      <c r="O38" s="346"/>
      <c r="P38" s="346"/>
      <c r="Q38" s="364" t="str">
        <f>IFERROR(_xlfn.IFS(K38="","",D$8=0,0,SUM(Q$13:Q37)+ROUNDDOWN(_xlfn.IFS(AA38="1/4",明細書!L$14,AA38="2/4",明細書!L$15,AA38="3/4",明細書!L$16)/10,0)+N38*54&gt;=実績記録票!D$8,D$8-SUM(Q$13:Q37),TRUE,ROUNDDOWN(_xlfn.IFS(AA38="1/4",明細書!L$14,AA38="2/4",明細書!L$15,AA38="3/4",明細書!L$16)/10,0)+N38*54),"")</f>
        <v/>
      </c>
      <c r="R38" s="365"/>
      <c r="S38" s="365"/>
      <c r="T38" s="366"/>
      <c r="U38" s="301"/>
      <c r="V38" s="301"/>
      <c r="W38" s="301"/>
      <c r="X38" s="302"/>
      <c r="AA38" s="119" t="str">
        <f t="shared" si="3"/>
        <v/>
      </c>
    </row>
    <row r="39" spans="1:27" ht="22.5" customHeight="1">
      <c r="A39" s="371"/>
      <c r="B39" s="372"/>
      <c r="C39" s="347" t="str">
        <f>IF(A39="","",DATE(使い方など!C$10,U$2,A39))</f>
        <v/>
      </c>
      <c r="D39" s="347"/>
      <c r="E39" s="367"/>
      <c r="F39" s="373"/>
      <c r="G39" s="374"/>
      <c r="H39" s="367"/>
      <c r="I39" s="373"/>
      <c r="J39" s="374"/>
      <c r="K39" s="348" t="str">
        <f t="shared" si="2"/>
        <v/>
      </c>
      <c r="L39" s="349"/>
      <c r="M39" s="350"/>
      <c r="N39" s="351"/>
      <c r="O39" s="346"/>
      <c r="P39" s="346"/>
      <c r="Q39" s="364" t="str">
        <f>IFERROR(_xlfn.IFS(K39="","",D$8=0,0,SUM(Q$13:Q38)+ROUNDDOWN(_xlfn.IFS(AA39="1/4",明細書!L$14,AA39="2/4",明細書!L$15,AA39="3/4",明細書!L$16)/10,0)+N39*54&gt;=実績記録票!D$8,D$8-SUM(Q$13:Q38),TRUE,ROUNDDOWN(_xlfn.IFS(AA39="1/4",明細書!L$14,AA39="2/4",明細書!L$15,AA39="3/4",明細書!L$16)/10,0)+N39*54),"")</f>
        <v/>
      </c>
      <c r="R39" s="365"/>
      <c r="S39" s="365"/>
      <c r="T39" s="366"/>
      <c r="U39" s="301"/>
      <c r="V39" s="301"/>
      <c r="W39" s="301"/>
      <c r="X39" s="302"/>
      <c r="AA39" s="119" t="str">
        <f t="shared" si="3"/>
        <v/>
      </c>
    </row>
    <row r="40" spans="1:27" ht="22.5" customHeight="1">
      <c r="A40" s="371"/>
      <c r="B40" s="372"/>
      <c r="C40" s="347" t="str">
        <f>IF(A40="","",DATE(使い方など!C$10,U$2,A40))</f>
        <v/>
      </c>
      <c r="D40" s="347"/>
      <c r="E40" s="367"/>
      <c r="F40" s="373"/>
      <c r="G40" s="374"/>
      <c r="H40" s="367"/>
      <c r="I40" s="373"/>
      <c r="J40" s="374"/>
      <c r="K40" s="348" t="str">
        <f t="shared" si="2"/>
        <v/>
      </c>
      <c r="L40" s="349"/>
      <c r="M40" s="350"/>
      <c r="N40" s="351"/>
      <c r="O40" s="346"/>
      <c r="P40" s="346"/>
      <c r="Q40" s="364" t="str">
        <f>IFERROR(_xlfn.IFS(K40="","",D$8=0,0,SUM(Q$13:Q39)+ROUNDDOWN(_xlfn.IFS(AA40="1/4",明細書!L$14,AA40="2/4",明細書!L$15,AA40="3/4",明細書!L$16)/10,0)+N40*54&gt;=実績記録票!D$8,D$8-SUM(Q$13:Q39),TRUE,ROUNDDOWN(_xlfn.IFS(AA40="1/4",明細書!L$14,AA40="2/4",明細書!L$15,AA40="3/4",明細書!L$16)/10,0)+N40*54),"")</f>
        <v/>
      </c>
      <c r="R40" s="365"/>
      <c r="S40" s="365"/>
      <c r="T40" s="366"/>
      <c r="U40" s="301"/>
      <c r="V40" s="301"/>
      <c r="W40" s="301"/>
      <c r="X40" s="302"/>
      <c r="AA40" s="119" t="str">
        <f t="shared" si="3"/>
        <v/>
      </c>
    </row>
    <row r="41" spans="1:27" ht="22.5" customHeight="1">
      <c r="A41" s="371"/>
      <c r="B41" s="372"/>
      <c r="C41" s="347" t="str">
        <f>IF(A41="","",DATE(使い方など!C$10,U$2,A41))</f>
        <v/>
      </c>
      <c r="D41" s="347"/>
      <c r="E41" s="367"/>
      <c r="F41" s="373"/>
      <c r="G41" s="374"/>
      <c r="H41" s="367"/>
      <c r="I41" s="373"/>
      <c r="J41" s="374"/>
      <c r="K41" s="348" t="str">
        <f t="shared" si="0"/>
        <v/>
      </c>
      <c r="L41" s="349"/>
      <c r="M41" s="350"/>
      <c r="N41" s="351"/>
      <c r="O41" s="346"/>
      <c r="P41" s="346"/>
      <c r="Q41" s="364" t="str">
        <f>IFERROR(_xlfn.IFS(K41="","",D$8=0,0,SUM(Q$13:Q40)+ROUNDDOWN(_xlfn.IFS(AA41="1/4",明細書!L$14,AA41="2/4",明細書!L$15,AA41="3/4",明細書!L$16)/10,0)+N41*54&gt;=実績記録票!D$8,D$8-SUM(Q$13:Q40),TRUE,ROUNDDOWN(_xlfn.IFS(AA41="1/4",明細書!L$14,AA41="2/4",明細書!L$15,AA41="3/4",明細書!L$16)/10,0)+N41*54),"")</f>
        <v/>
      </c>
      <c r="R41" s="365"/>
      <c r="S41" s="365"/>
      <c r="T41" s="366"/>
      <c r="U41" s="301"/>
      <c r="V41" s="301"/>
      <c r="W41" s="301"/>
      <c r="X41" s="302"/>
      <c r="AA41" s="119" t="str">
        <f t="shared" si="1"/>
        <v/>
      </c>
    </row>
    <row r="42" spans="1:27" ht="22.5" customHeight="1">
      <c r="A42" s="371"/>
      <c r="B42" s="372"/>
      <c r="C42" s="347" t="str">
        <f>IF(A42="","",DATE(使い方など!C$10,U$2,A42))</f>
        <v/>
      </c>
      <c r="D42" s="347"/>
      <c r="E42" s="367"/>
      <c r="F42" s="373"/>
      <c r="G42" s="374"/>
      <c r="H42" s="367"/>
      <c r="I42" s="373"/>
      <c r="J42" s="374"/>
      <c r="K42" s="348" t="str">
        <f t="shared" si="0"/>
        <v/>
      </c>
      <c r="L42" s="349"/>
      <c r="M42" s="350"/>
      <c r="N42" s="351"/>
      <c r="O42" s="346"/>
      <c r="P42" s="346"/>
      <c r="Q42" s="364" t="str">
        <f>IFERROR(_xlfn.IFS(K42="","",D$8=0,0,SUM(Q$13:Q41)+ROUNDDOWN(_xlfn.IFS(AA42="1/4",明細書!L$14,AA42="2/4",明細書!L$15,AA42="3/4",明細書!L$16)/10,0)+N42*54&gt;=実績記録票!D$8,D$8-SUM(Q$13:Q41),TRUE,ROUNDDOWN(_xlfn.IFS(AA42="1/4",明細書!L$14,AA42="2/4",明細書!L$15,AA42="3/4",明細書!L$16)/10,0)+N42*54),"")</f>
        <v/>
      </c>
      <c r="R42" s="365"/>
      <c r="S42" s="365"/>
      <c r="T42" s="366"/>
      <c r="U42" s="301"/>
      <c r="V42" s="301"/>
      <c r="W42" s="301"/>
      <c r="X42" s="302"/>
      <c r="AA42" s="119" t="str">
        <f t="shared" si="1"/>
        <v/>
      </c>
    </row>
    <row r="43" spans="1:27" ht="22.5" customHeight="1" thickBot="1">
      <c r="A43" s="371"/>
      <c r="B43" s="372"/>
      <c r="C43" s="347" t="str">
        <f>IF(A43="","",DATE(使い方など!C$10,U$2,A43))</f>
        <v/>
      </c>
      <c r="D43" s="347"/>
      <c r="E43" s="383"/>
      <c r="F43" s="384"/>
      <c r="G43" s="385"/>
      <c r="H43" s="383"/>
      <c r="I43" s="384"/>
      <c r="J43" s="385"/>
      <c r="K43" s="380" t="str">
        <f t="shared" si="0"/>
        <v/>
      </c>
      <c r="L43" s="381"/>
      <c r="M43" s="382"/>
      <c r="N43" s="351"/>
      <c r="O43" s="346"/>
      <c r="P43" s="346"/>
      <c r="Q43" s="364" t="str">
        <f>IFERROR(_xlfn.IFS(K43="","",D$8=0,0,SUM(Q$13:Q42)+ROUNDDOWN(_xlfn.IFS(AA43="1/4",明細書!L$14,AA43="2/4",明細書!L$15,AA43="3/4",明細書!L$16)/10,0)+N43*54&gt;=実績記録票!D$8,D$8-SUM(Q$13:Q42),TRUE,ROUNDDOWN(_xlfn.IFS(AA43="1/4",明細書!L$14,AA43="2/4",明細書!L$15,AA43="3/4",明細書!L$16)/10,0)+N43*54),"")</f>
        <v/>
      </c>
      <c r="R43" s="365"/>
      <c r="S43" s="365"/>
      <c r="T43" s="366"/>
      <c r="U43" s="301"/>
      <c r="V43" s="301"/>
      <c r="W43" s="301"/>
      <c r="X43" s="302"/>
      <c r="AA43" s="119" t="str">
        <f t="shared" si="1"/>
        <v/>
      </c>
    </row>
    <row r="44" spans="1:27" ht="24.95" customHeight="1" thickBot="1">
      <c r="A44" s="386" t="s">
        <v>26</v>
      </c>
      <c r="B44" s="319"/>
      <c r="C44" s="319"/>
      <c r="D44" s="387"/>
      <c r="E44" s="388"/>
      <c r="F44" s="389"/>
      <c r="G44" s="390"/>
      <c r="H44" s="388"/>
      <c r="I44" s="389"/>
      <c r="J44" s="391"/>
      <c r="K44" s="375"/>
      <c r="L44" s="376"/>
      <c r="M44" s="377"/>
      <c r="N44" s="378">
        <f>SUM(N13:P43)</f>
        <v>0</v>
      </c>
      <c r="O44" s="379"/>
      <c r="P44" s="379"/>
      <c r="Q44" s="379">
        <f>IFERROR(IF(SUM(Q13:T43)=0,0,SUM(Q13:T43)),"")</f>
        <v>0</v>
      </c>
      <c r="R44" s="379"/>
      <c r="S44" s="379"/>
      <c r="T44" s="379"/>
      <c r="U44" s="318"/>
      <c r="V44" s="319"/>
      <c r="W44" s="319"/>
      <c r="X44" s="320"/>
    </row>
    <row r="45" spans="1:27" ht="24.95" customHeight="1"/>
    <row r="46" spans="1:27" ht="24.95" customHeight="1"/>
    <row r="47" spans="1:27" ht="20.100000000000001" customHeight="1"/>
    <row r="48" spans="1:2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sheetData>
  <mergeCells count="294">
    <mergeCell ref="A39:B39"/>
    <mergeCell ref="C39:D39"/>
    <mergeCell ref="E39:G39"/>
    <mergeCell ref="H39:J39"/>
    <mergeCell ref="K39:M39"/>
    <mergeCell ref="N39:P39"/>
    <mergeCell ref="Q39:T39"/>
    <mergeCell ref="U39:X39"/>
    <mergeCell ref="A40:B40"/>
    <mergeCell ref="C40:D40"/>
    <mergeCell ref="E40:G40"/>
    <mergeCell ref="H40:J40"/>
    <mergeCell ref="K40:M40"/>
    <mergeCell ref="N40:P40"/>
    <mergeCell ref="Q40:T40"/>
    <mergeCell ref="U40:X40"/>
    <mergeCell ref="A37:B37"/>
    <mergeCell ref="C37:D37"/>
    <mergeCell ref="E37:G37"/>
    <mergeCell ref="H37:J37"/>
    <mergeCell ref="K37:M37"/>
    <mergeCell ref="N37:P37"/>
    <mergeCell ref="Q37:T37"/>
    <mergeCell ref="U37:X37"/>
    <mergeCell ref="A38:B38"/>
    <mergeCell ref="C38:D38"/>
    <mergeCell ref="E38:G38"/>
    <mergeCell ref="H38:J38"/>
    <mergeCell ref="K38:M38"/>
    <mergeCell ref="N38:P38"/>
    <mergeCell ref="Q38:T38"/>
    <mergeCell ref="U38:X38"/>
    <mergeCell ref="A35:B35"/>
    <mergeCell ref="C35:D35"/>
    <mergeCell ref="E35:G35"/>
    <mergeCell ref="H35:J35"/>
    <mergeCell ref="K35:M35"/>
    <mergeCell ref="N35:P35"/>
    <mergeCell ref="Q35:T35"/>
    <mergeCell ref="U35:X35"/>
    <mergeCell ref="A36:B36"/>
    <mergeCell ref="C36:D36"/>
    <mergeCell ref="E36:G36"/>
    <mergeCell ref="H36:J36"/>
    <mergeCell ref="K36:M36"/>
    <mergeCell ref="N36:P36"/>
    <mergeCell ref="Q36:T36"/>
    <mergeCell ref="U36:X36"/>
    <mergeCell ref="K44:M44"/>
    <mergeCell ref="N44:P44"/>
    <mergeCell ref="Q44:T44"/>
    <mergeCell ref="A43:B43"/>
    <mergeCell ref="C43:D43"/>
    <mergeCell ref="K43:M43"/>
    <mergeCell ref="N43:P43"/>
    <mergeCell ref="Q43:T43"/>
    <mergeCell ref="U43:X43"/>
    <mergeCell ref="E43:G43"/>
    <mergeCell ref="H43:J43"/>
    <mergeCell ref="A44:D44"/>
    <mergeCell ref="E44:G44"/>
    <mergeCell ref="H44:J44"/>
    <mergeCell ref="K41:M41"/>
    <mergeCell ref="N41:P41"/>
    <mergeCell ref="Q41:T41"/>
    <mergeCell ref="U41:X41"/>
    <mergeCell ref="A42:B42"/>
    <mergeCell ref="C42:D42"/>
    <mergeCell ref="K42:M42"/>
    <mergeCell ref="N42:P42"/>
    <mergeCell ref="Q42:T42"/>
    <mergeCell ref="U42:X42"/>
    <mergeCell ref="E41:G41"/>
    <mergeCell ref="H41:J41"/>
    <mergeCell ref="E42:G42"/>
    <mergeCell ref="H42:J42"/>
    <mergeCell ref="A41:B41"/>
    <mergeCell ref="C41:D41"/>
    <mergeCell ref="K33:M33"/>
    <mergeCell ref="N33:P33"/>
    <mergeCell ref="Q33:T33"/>
    <mergeCell ref="U33:X33"/>
    <mergeCell ref="A34:B34"/>
    <mergeCell ref="C34:D34"/>
    <mergeCell ref="K34:M34"/>
    <mergeCell ref="N34:P34"/>
    <mergeCell ref="Q34:T34"/>
    <mergeCell ref="U34:X34"/>
    <mergeCell ref="E33:G33"/>
    <mergeCell ref="H33:J33"/>
    <mergeCell ref="E34:G34"/>
    <mergeCell ref="H34:J34"/>
    <mergeCell ref="A33:B33"/>
    <mergeCell ref="C33:D33"/>
    <mergeCell ref="K31:M31"/>
    <mergeCell ref="N31:P31"/>
    <mergeCell ref="Q31:T31"/>
    <mergeCell ref="U31:X31"/>
    <mergeCell ref="A32:B32"/>
    <mergeCell ref="C32:D32"/>
    <mergeCell ref="K32:M32"/>
    <mergeCell ref="N32:P32"/>
    <mergeCell ref="Q32:T32"/>
    <mergeCell ref="U32:X32"/>
    <mergeCell ref="E31:G31"/>
    <mergeCell ref="H31:J31"/>
    <mergeCell ref="E32:G32"/>
    <mergeCell ref="H32:J32"/>
    <mergeCell ref="A31:B31"/>
    <mergeCell ref="C31:D31"/>
    <mergeCell ref="K29:M29"/>
    <mergeCell ref="N29:P29"/>
    <mergeCell ref="Q29:T29"/>
    <mergeCell ref="U29:X29"/>
    <mergeCell ref="A30:B30"/>
    <mergeCell ref="C30:D30"/>
    <mergeCell ref="K30:M30"/>
    <mergeCell ref="N30:P30"/>
    <mergeCell ref="Q30:T30"/>
    <mergeCell ref="U30:X30"/>
    <mergeCell ref="E29:G29"/>
    <mergeCell ref="H29:J29"/>
    <mergeCell ref="E30:G30"/>
    <mergeCell ref="H30:J30"/>
    <mergeCell ref="A29:B29"/>
    <mergeCell ref="C29:D29"/>
    <mergeCell ref="K27:M27"/>
    <mergeCell ref="N27:P27"/>
    <mergeCell ref="Q27:T27"/>
    <mergeCell ref="U27:X27"/>
    <mergeCell ref="A28:B28"/>
    <mergeCell ref="C28:D28"/>
    <mergeCell ref="K28:M28"/>
    <mergeCell ref="N28:P28"/>
    <mergeCell ref="Q28:T28"/>
    <mergeCell ref="U28:X28"/>
    <mergeCell ref="E27:G27"/>
    <mergeCell ref="H27:J27"/>
    <mergeCell ref="E28:G28"/>
    <mergeCell ref="H28:J28"/>
    <mergeCell ref="A27:B27"/>
    <mergeCell ref="C27:D27"/>
    <mergeCell ref="K25:M25"/>
    <mergeCell ref="N25:P25"/>
    <mergeCell ref="Q25:T25"/>
    <mergeCell ref="U25:X25"/>
    <mergeCell ref="A26:B26"/>
    <mergeCell ref="C26:D26"/>
    <mergeCell ref="K26:M26"/>
    <mergeCell ref="N26:P26"/>
    <mergeCell ref="Q26:T26"/>
    <mergeCell ref="U26:X26"/>
    <mergeCell ref="E25:G25"/>
    <mergeCell ref="H25:J25"/>
    <mergeCell ref="E26:G26"/>
    <mergeCell ref="H26:J26"/>
    <mergeCell ref="A25:B25"/>
    <mergeCell ref="C25:D25"/>
    <mergeCell ref="C23:D23"/>
    <mergeCell ref="K23:M23"/>
    <mergeCell ref="N23:P23"/>
    <mergeCell ref="Q23:T23"/>
    <mergeCell ref="U23:X23"/>
    <mergeCell ref="A24:B24"/>
    <mergeCell ref="C24:D24"/>
    <mergeCell ref="K24:M24"/>
    <mergeCell ref="N24:P24"/>
    <mergeCell ref="Q24:T24"/>
    <mergeCell ref="U24:X24"/>
    <mergeCell ref="E23:G23"/>
    <mergeCell ref="H23:J23"/>
    <mergeCell ref="E24:G24"/>
    <mergeCell ref="H24:J24"/>
    <mergeCell ref="A23:B23"/>
    <mergeCell ref="A21:B21"/>
    <mergeCell ref="C21:D21"/>
    <mergeCell ref="K21:M21"/>
    <mergeCell ref="N21:P21"/>
    <mergeCell ref="Q21:T21"/>
    <mergeCell ref="U21:X21"/>
    <mergeCell ref="A22:B22"/>
    <mergeCell ref="C22:D22"/>
    <mergeCell ref="K22:M22"/>
    <mergeCell ref="N22:P22"/>
    <mergeCell ref="Q22:T22"/>
    <mergeCell ref="U22:X22"/>
    <mergeCell ref="E21:G21"/>
    <mergeCell ref="H21:J21"/>
    <mergeCell ref="E22:G22"/>
    <mergeCell ref="H22:J22"/>
    <mergeCell ref="A19:B19"/>
    <mergeCell ref="C19:D19"/>
    <mergeCell ref="K19:M19"/>
    <mergeCell ref="N19:P19"/>
    <mergeCell ref="Q19:T19"/>
    <mergeCell ref="U19:X19"/>
    <mergeCell ref="A20:B20"/>
    <mergeCell ref="C20:D20"/>
    <mergeCell ref="K20:M20"/>
    <mergeCell ref="N20:P20"/>
    <mergeCell ref="Q20:T20"/>
    <mergeCell ref="U20:X20"/>
    <mergeCell ref="E19:G19"/>
    <mergeCell ref="H19:J19"/>
    <mergeCell ref="E20:G20"/>
    <mergeCell ref="H20:J20"/>
    <mergeCell ref="A18:B18"/>
    <mergeCell ref="C18:D18"/>
    <mergeCell ref="K18:M18"/>
    <mergeCell ref="N18:P18"/>
    <mergeCell ref="Q18:T18"/>
    <mergeCell ref="U18:X18"/>
    <mergeCell ref="E17:G17"/>
    <mergeCell ref="H17:J17"/>
    <mergeCell ref="E18:G18"/>
    <mergeCell ref="H18:J18"/>
    <mergeCell ref="A16:B16"/>
    <mergeCell ref="C16:D16"/>
    <mergeCell ref="K16:M16"/>
    <mergeCell ref="N16:P16"/>
    <mergeCell ref="Q16:T16"/>
    <mergeCell ref="U16:X16"/>
    <mergeCell ref="A17:B17"/>
    <mergeCell ref="C17:D17"/>
    <mergeCell ref="K17:M17"/>
    <mergeCell ref="N17:P17"/>
    <mergeCell ref="Q17:T17"/>
    <mergeCell ref="U17:X17"/>
    <mergeCell ref="E16:G16"/>
    <mergeCell ref="H16:J16"/>
    <mergeCell ref="U13:X13"/>
    <mergeCell ref="A14:B14"/>
    <mergeCell ref="C14:D14"/>
    <mergeCell ref="K14:M14"/>
    <mergeCell ref="N14:P14"/>
    <mergeCell ref="Q14:T14"/>
    <mergeCell ref="U14:X14"/>
    <mergeCell ref="A15:B15"/>
    <mergeCell ref="C15:D15"/>
    <mergeCell ref="K15:M15"/>
    <mergeCell ref="N15:P15"/>
    <mergeCell ref="Q15:T15"/>
    <mergeCell ref="U15:X15"/>
    <mergeCell ref="E13:G13"/>
    <mergeCell ref="H13:J13"/>
    <mergeCell ref="E14:G14"/>
    <mergeCell ref="H14:J14"/>
    <mergeCell ref="E15:G15"/>
    <mergeCell ref="H15:J15"/>
    <mergeCell ref="V2:W2"/>
    <mergeCell ref="A4:C5"/>
    <mergeCell ref="D4:D5"/>
    <mergeCell ref="E4:E5"/>
    <mergeCell ref="F4:F5"/>
    <mergeCell ref="G4:G5"/>
    <mergeCell ref="H4:H5"/>
    <mergeCell ref="Q4:X4"/>
    <mergeCell ref="Q5:X5"/>
    <mergeCell ref="A2:P2"/>
    <mergeCell ref="Q2:S2"/>
    <mergeCell ref="A6:C7"/>
    <mergeCell ref="D6:M7"/>
    <mergeCell ref="Q6:X6"/>
    <mergeCell ref="Q7:X7"/>
    <mergeCell ref="I4:I5"/>
    <mergeCell ref="J4:J5"/>
    <mergeCell ref="K4:K5"/>
    <mergeCell ref="L4:L5"/>
    <mergeCell ref="M4:M5"/>
    <mergeCell ref="N4:P7"/>
    <mergeCell ref="V8:X9"/>
    <mergeCell ref="A9:C9"/>
    <mergeCell ref="A8:C8"/>
    <mergeCell ref="D8:K9"/>
    <mergeCell ref="L8:M9"/>
    <mergeCell ref="N8:P9"/>
    <mergeCell ref="Q8:U9"/>
    <mergeCell ref="A11:B12"/>
    <mergeCell ref="U44:X44"/>
    <mergeCell ref="C11:D12"/>
    <mergeCell ref="E11:J11"/>
    <mergeCell ref="K11:M12"/>
    <mergeCell ref="N11:P12"/>
    <mergeCell ref="Q11:T11"/>
    <mergeCell ref="U11:X11"/>
    <mergeCell ref="E12:G12"/>
    <mergeCell ref="H12:J12"/>
    <mergeCell ref="Q12:T12"/>
    <mergeCell ref="U12:X12"/>
    <mergeCell ref="A13:B13"/>
    <mergeCell ref="C13:D13"/>
    <mergeCell ref="K13:M13"/>
    <mergeCell ref="N13:P13"/>
    <mergeCell ref="Q13:T13"/>
  </mergeCells>
  <phoneticPr fontId="2"/>
  <conditionalFormatting sqref="B13 B17:B34">
    <cfRule type="expression" dxfId="10" priority="3" stopIfTrue="1">
      <formula>XDG10=1</formula>
    </cfRule>
    <cfRule type="expression" dxfId="9" priority="4" stopIfTrue="1">
      <formula>XDG10=7</formula>
    </cfRule>
  </conditionalFormatting>
  <conditionalFormatting sqref="B14:B16">
    <cfRule type="expression" dxfId="8" priority="8" stopIfTrue="1">
      <formula>XDD11=1</formula>
    </cfRule>
    <cfRule type="expression" dxfId="7" priority="9" stopIfTrue="1">
      <formula>XDD11=7</formula>
    </cfRule>
  </conditionalFormatting>
  <conditionalFormatting sqref="B41:B43">
    <cfRule type="expression" dxfId="6" priority="12" stopIfTrue="1">
      <formula>XDG32=1</formula>
    </cfRule>
    <cfRule type="expression" dxfId="5" priority="13" stopIfTrue="1">
      <formula>XDG32=7</formula>
    </cfRule>
  </conditionalFormatting>
  <conditionalFormatting sqref="B35:B40">
    <cfRule type="expression" dxfId="4" priority="1" stopIfTrue="1">
      <formula>XDG32=1</formula>
    </cfRule>
    <cfRule type="expression" dxfId="3" priority="2" stopIfTrue="1">
      <formula>XDG32=7</formula>
    </cfRule>
  </conditionalFormatting>
  <dataValidations count="1">
    <dataValidation type="whole" allowBlank="1" showInputMessage="1" showErrorMessage="1" sqref="N13:P43" xr:uid="{37245FDD-09B4-4878-97BB-E91E7881C5EC}">
      <formula1>0</formula1>
      <formula2>2</formula2>
    </dataValidation>
  </dataValidations>
  <pageMargins left="0.78740157480314965" right="0.78740157480314965" top="0.39370078740157483" bottom="0.39370078740157483" header="0.31496062992125984" footer="0.31496062992125984"/>
  <pageSetup paperSize="9" orientation="portrait" blackAndWhite="1"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C873D-2267-4338-B1DE-25D423634CF6}">
  <sheetPr>
    <tabColor rgb="FFFF0000"/>
  </sheetPr>
  <dimension ref="A2:U30"/>
  <sheetViews>
    <sheetView topLeftCell="A13" zoomScale="80" zoomScaleNormal="80" zoomScaleSheetLayoutView="85" workbookViewId="0">
      <selection activeCell="R11" sqref="R11"/>
    </sheetView>
  </sheetViews>
  <sheetFormatPr defaultRowHeight="27" customHeight="1"/>
  <cols>
    <col min="1" max="1" width="4.125" style="2" customWidth="1"/>
    <col min="2" max="2" width="7.125" style="2" customWidth="1"/>
    <col min="3" max="9" width="5.625" style="2" customWidth="1"/>
    <col min="10" max="21" width="3.125" style="2" customWidth="1"/>
    <col min="22" max="16384" width="9" style="2"/>
  </cols>
  <sheetData>
    <row r="2" spans="1:21" ht="27" customHeight="1">
      <c r="A2" s="31"/>
    </row>
    <row r="3" spans="1:21" ht="27" customHeight="1">
      <c r="A3" s="160" t="s">
        <v>84</v>
      </c>
      <c r="B3" s="160"/>
      <c r="C3" s="160"/>
      <c r="D3" s="160"/>
      <c r="E3" s="160"/>
      <c r="F3" s="160"/>
      <c r="G3" s="160"/>
      <c r="H3" s="160"/>
      <c r="I3" s="160"/>
      <c r="J3" s="160"/>
      <c r="K3" s="160"/>
      <c r="L3" s="160"/>
      <c r="M3" s="160"/>
      <c r="N3" s="160"/>
      <c r="O3" s="160"/>
      <c r="P3" s="160"/>
      <c r="Q3" s="160"/>
      <c r="R3" s="160"/>
      <c r="S3" s="160"/>
      <c r="T3" s="160"/>
      <c r="U3" s="160"/>
    </row>
    <row r="4" spans="1:21" ht="27" customHeight="1">
      <c r="A4" s="27"/>
    </row>
    <row r="5" spans="1:21" ht="27" customHeight="1">
      <c r="A5" s="27"/>
    </row>
    <row r="6" spans="1:21" ht="27" customHeight="1">
      <c r="A6" s="2" t="s">
        <v>64</v>
      </c>
    </row>
    <row r="7" spans="1:21" ht="27" customHeight="1" thickBot="1">
      <c r="A7" s="27"/>
    </row>
    <row r="8" spans="1:21" ht="27" customHeight="1">
      <c r="A8" s="161" t="s">
        <v>63</v>
      </c>
      <c r="B8" s="162"/>
      <c r="C8" s="44"/>
      <c r="D8" s="45"/>
      <c r="E8" s="46"/>
      <c r="F8" s="45"/>
      <c r="G8" s="45"/>
      <c r="H8" s="46"/>
      <c r="I8" s="45"/>
      <c r="J8" s="406"/>
      <c r="K8" s="406"/>
      <c r="L8" s="406"/>
      <c r="M8" s="407"/>
    </row>
    <row r="9" spans="1:21" ht="27" customHeight="1" thickBot="1">
      <c r="A9" s="163"/>
      <c r="B9" s="164"/>
      <c r="C9" s="408">
        <v>23045</v>
      </c>
      <c r="D9" s="409"/>
      <c r="E9" s="409"/>
      <c r="F9" s="409"/>
      <c r="G9" s="409"/>
      <c r="H9" s="409"/>
      <c r="I9" s="409"/>
      <c r="J9" s="409"/>
      <c r="K9" s="409"/>
      <c r="L9" s="409"/>
      <c r="M9" s="410"/>
    </row>
    <row r="10" spans="1:21" ht="27" customHeight="1">
      <c r="A10" s="27"/>
      <c r="B10" s="32" t="s">
        <v>62</v>
      </c>
      <c r="C10" s="31" t="s">
        <v>85</v>
      </c>
    </row>
    <row r="11" spans="1:21" ht="27" customHeight="1" thickBot="1">
      <c r="A11" s="27"/>
    </row>
    <row r="12" spans="1:21" ht="27" customHeight="1" thickBot="1">
      <c r="A12" s="171" t="s">
        <v>86</v>
      </c>
      <c r="B12" s="411"/>
      <c r="C12" s="412"/>
      <c r="D12" s="412"/>
      <c r="E12" s="43" t="s">
        <v>61</v>
      </c>
      <c r="F12" s="413"/>
      <c r="G12" s="414"/>
      <c r="H12" s="30" t="s">
        <v>60</v>
      </c>
      <c r="I12" s="29"/>
      <c r="J12" s="28"/>
      <c r="K12" s="9"/>
      <c r="L12" s="17"/>
      <c r="M12" s="17"/>
    </row>
    <row r="13" spans="1:21" ht="27" customHeight="1">
      <c r="A13" s="172"/>
      <c r="B13" s="178" t="s">
        <v>59</v>
      </c>
      <c r="C13" s="179"/>
      <c r="D13" s="179"/>
      <c r="E13" s="179"/>
      <c r="F13" s="179"/>
      <c r="G13" s="180"/>
      <c r="H13" s="181" t="s">
        <v>58</v>
      </c>
      <c r="I13" s="182"/>
      <c r="J13" s="182"/>
      <c r="K13" s="183"/>
      <c r="L13" s="184" t="s">
        <v>57</v>
      </c>
      <c r="M13" s="185"/>
      <c r="N13" s="185"/>
      <c r="O13" s="185"/>
      <c r="P13" s="185"/>
      <c r="Q13" s="185"/>
      <c r="R13" s="186"/>
    </row>
    <row r="14" spans="1:21" ht="27" customHeight="1">
      <c r="A14" s="172"/>
      <c r="B14" s="415" t="s">
        <v>113</v>
      </c>
      <c r="C14" s="416"/>
      <c r="D14" s="416"/>
      <c r="E14" s="416"/>
      <c r="F14" s="416"/>
      <c r="G14" s="417"/>
      <c r="H14" s="418"/>
      <c r="I14" s="419"/>
      <c r="J14" s="419"/>
      <c r="K14" s="420"/>
      <c r="L14" s="392"/>
      <c r="M14" s="393"/>
      <c r="N14" s="393"/>
      <c r="O14" s="393"/>
      <c r="P14" s="393"/>
      <c r="Q14" s="393"/>
      <c r="R14" s="394"/>
    </row>
    <row r="15" spans="1:21" ht="27" customHeight="1" thickBot="1">
      <c r="A15" s="173"/>
      <c r="B15" s="421" t="s">
        <v>114</v>
      </c>
      <c r="C15" s="422"/>
      <c r="D15" s="422"/>
      <c r="E15" s="422"/>
      <c r="F15" s="422"/>
      <c r="G15" s="423"/>
      <c r="H15" s="424"/>
      <c r="I15" s="425"/>
      <c r="J15" s="425"/>
      <c r="K15" s="426"/>
      <c r="L15" s="395"/>
      <c r="M15" s="396"/>
      <c r="N15" s="396"/>
      <c r="O15" s="396"/>
      <c r="P15" s="396"/>
      <c r="Q15" s="396"/>
      <c r="R15" s="397"/>
    </row>
    <row r="16" spans="1:21" ht="27" customHeight="1">
      <c r="A16" s="27"/>
    </row>
    <row r="17" spans="1:21" ht="27" customHeight="1">
      <c r="A17" s="2" t="s">
        <v>56</v>
      </c>
    </row>
    <row r="18" spans="1:21" ht="27" customHeight="1">
      <c r="A18" s="27"/>
      <c r="N18" s="17"/>
      <c r="O18" s="17"/>
      <c r="P18" s="17"/>
      <c r="Q18" s="17"/>
      <c r="R18" s="17"/>
      <c r="S18" s="17"/>
    </row>
    <row r="19" spans="1:21" ht="27" customHeight="1">
      <c r="N19" s="47" t="s">
        <v>25</v>
      </c>
      <c r="O19" s="19">
        <v>5</v>
      </c>
      <c r="P19" s="17" t="s">
        <v>0</v>
      </c>
      <c r="Q19" s="48">
        <v>5</v>
      </c>
      <c r="R19" s="17" t="s">
        <v>55</v>
      </c>
      <c r="S19" s="48">
        <v>1</v>
      </c>
      <c r="T19" s="2" t="s">
        <v>54</v>
      </c>
    </row>
    <row r="20" spans="1:21" ht="27" customHeight="1" thickBot="1">
      <c r="A20" s="27"/>
    </row>
    <row r="21" spans="1:21" ht="27" customHeight="1">
      <c r="F21" s="207" t="s">
        <v>53</v>
      </c>
      <c r="G21" s="162" t="s">
        <v>52</v>
      </c>
      <c r="H21" s="162"/>
      <c r="I21" s="162"/>
      <c r="J21" s="34" t="s">
        <v>51</v>
      </c>
      <c r="K21" s="398" t="s">
        <v>66</v>
      </c>
      <c r="L21" s="398"/>
      <c r="M21" s="33" t="s">
        <v>43</v>
      </c>
      <c r="N21" s="398" t="s">
        <v>65</v>
      </c>
      <c r="O21" s="398"/>
      <c r="P21" s="398"/>
      <c r="Q21" s="26"/>
      <c r="R21" s="26"/>
      <c r="S21" s="15"/>
      <c r="T21" s="15"/>
      <c r="U21" s="16"/>
    </row>
    <row r="22" spans="1:21" ht="27" customHeight="1">
      <c r="F22" s="208"/>
      <c r="G22" s="210"/>
      <c r="H22" s="210"/>
      <c r="I22" s="210"/>
      <c r="J22" s="430" t="s">
        <v>21</v>
      </c>
      <c r="K22" s="431"/>
      <c r="L22" s="431"/>
      <c r="M22" s="431"/>
      <c r="N22" s="431"/>
      <c r="O22" s="431"/>
      <c r="P22" s="431"/>
      <c r="Q22" s="431"/>
      <c r="R22" s="431"/>
      <c r="S22" s="431"/>
      <c r="T22" s="431"/>
      <c r="U22" s="432"/>
    </row>
    <row r="23" spans="1:21" ht="27" customHeight="1">
      <c r="F23" s="208"/>
      <c r="G23" s="215" t="s">
        <v>50</v>
      </c>
      <c r="H23" s="215"/>
      <c r="I23" s="215"/>
      <c r="J23" s="399"/>
      <c r="K23" s="400"/>
      <c r="L23" s="400"/>
      <c r="M23" s="400"/>
      <c r="N23" s="400"/>
      <c r="O23" s="400"/>
      <c r="P23" s="400"/>
      <c r="Q23" s="400"/>
      <c r="R23" s="400"/>
      <c r="S23" s="400"/>
      <c r="T23" s="400"/>
      <c r="U23" s="401"/>
    </row>
    <row r="24" spans="1:21" ht="27" customHeight="1">
      <c r="F24" s="208"/>
      <c r="G24" s="219" t="s">
        <v>88</v>
      </c>
      <c r="H24" s="219"/>
      <c r="I24" s="219"/>
      <c r="J24" s="404" t="s">
        <v>89</v>
      </c>
      <c r="K24" s="404"/>
      <c r="L24" s="404"/>
      <c r="M24" s="404"/>
      <c r="N24" s="404"/>
      <c r="O24" s="404"/>
      <c r="P24" s="404"/>
      <c r="Q24" s="404"/>
      <c r="R24" s="404"/>
      <c r="S24" s="404"/>
      <c r="T24" s="404"/>
      <c r="U24" s="405"/>
    </row>
    <row r="25" spans="1:21" ht="27" customHeight="1">
      <c r="F25" s="208"/>
      <c r="G25" s="220" t="s">
        <v>49</v>
      </c>
      <c r="H25" s="219" t="s">
        <v>48</v>
      </c>
      <c r="I25" s="219"/>
      <c r="J25" s="402" t="s">
        <v>22</v>
      </c>
      <c r="K25" s="402"/>
      <c r="L25" s="402"/>
      <c r="M25" s="402"/>
      <c r="N25" s="402"/>
      <c r="O25" s="402"/>
      <c r="P25" s="402"/>
      <c r="Q25" s="402"/>
      <c r="R25" s="402"/>
      <c r="S25" s="402"/>
      <c r="T25" s="402"/>
      <c r="U25" s="403"/>
    </row>
    <row r="26" spans="1:21" ht="27" customHeight="1">
      <c r="F26" s="208"/>
      <c r="G26" s="220"/>
      <c r="H26" s="219"/>
      <c r="I26" s="219"/>
      <c r="J26" s="435"/>
      <c r="K26" s="435"/>
      <c r="L26" s="435"/>
      <c r="M26" s="435"/>
      <c r="N26" s="435"/>
      <c r="O26" s="435"/>
      <c r="P26" s="435"/>
      <c r="Q26" s="435"/>
      <c r="R26" s="435"/>
      <c r="S26" s="435"/>
      <c r="T26" s="435"/>
      <c r="U26" s="436"/>
    </row>
    <row r="27" spans="1:21" ht="27" customHeight="1">
      <c r="F27" s="208"/>
      <c r="G27" s="220"/>
      <c r="H27" s="224" t="s">
        <v>47</v>
      </c>
      <c r="I27" s="225"/>
      <c r="J27" s="402" t="s">
        <v>23</v>
      </c>
      <c r="K27" s="402"/>
      <c r="L27" s="402"/>
      <c r="M27" s="402"/>
      <c r="N27" s="402"/>
      <c r="O27" s="402"/>
      <c r="P27" s="402"/>
      <c r="Q27" s="402"/>
      <c r="R27" s="402"/>
      <c r="S27" s="402"/>
      <c r="T27" s="402"/>
      <c r="U27" s="403"/>
    </row>
    <row r="28" spans="1:21" ht="27" customHeight="1" thickBot="1">
      <c r="F28" s="209"/>
      <c r="G28" s="221"/>
      <c r="H28" s="154" t="s">
        <v>46</v>
      </c>
      <c r="I28" s="155"/>
      <c r="J28" s="433" t="s">
        <v>24</v>
      </c>
      <c r="K28" s="434"/>
      <c r="L28" s="434"/>
      <c r="M28" s="434"/>
      <c r="N28" s="434"/>
      <c r="O28" s="434"/>
      <c r="P28" s="434"/>
      <c r="Q28" s="434"/>
      <c r="R28" s="434"/>
      <c r="S28" s="434"/>
      <c r="T28" s="49" t="s">
        <v>45</v>
      </c>
      <c r="U28" s="50"/>
    </row>
    <row r="29" spans="1:21" ht="27" customHeight="1">
      <c r="F29" s="24"/>
      <c r="G29" s="24"/>
      <c r="H29" s="23"/>
      <c r="I29" s="23"/>
      <c r="J29" s="22"/>
      <c r="K29" s="22"/>
      <c r="L29" s="22"/>
      <c r="M29" s="22"/>
      <c r="N29" s="22"/>
      <c r="O29" s="22"/>
      <c r="P29" s="22"/>
      <c r="Q29" s="22"/>
      <c r="R29" s="22"/>
      <c r="S29" s="22"/>
      <c r="T29" s="22"/>
      <c r="U29" s="22"/>
    </row>
    <row r="30" spans="1:21" ht="27" customHeight="1">
      <c r="F30" s="21"/>
      <c r="G30" s="21"/>
      <c r="H30" s="147" t="s">
        <v>44</v>
      </c>
      <c r="I30" s="147"/>
      <c r="J30" s="147"/>
      <c r="K30" s="148"/>
      <c r="L30" s="427" t="s">
        <v>90</v>
      </c>
      <c r="M30" s="428"/>
      <c r="N30" s="428"/>
      <c r="O30" s="429"/>
      <c r="P30" s="20" t="s">
        <v>43</v>
      </c>
      <c r="Q30" s="20">
        <v>0</v>
      </c>
      <c r="R30" s="20">
        <v>0</v>
      </c>
    </row>
  </sheetData>
  <mergeCells count="36">
    <mergeCell ref="H30:K30"/>
    <mergeCell ref="L30:O30"/>
    <mergeCell ref="J22:U22"/>
    <mergeCell ref="G23:I23"/>
    <mergeCell ref="G25:G28"/>
    <mergeCell ref="H25:I26"/>
    <mergeCell ref="J25:U25"/>
    <mergeCell ref="H27:I27"/>
    <mergeCell ref="J28:S28"/>
    <mergeCell ref="J26:U26"/>
    <mergeCell ref="A12:A15"/>
    <mergeCell ref="B12:D12"/>
    <mergeCell ref="F12:G12"/>
    <mergeCell ref="B13:G13"/>
    <mergeCell ref="H13:K13"/>
    <mergeCell ref="B14:G14"/>
    <mergeCell ref="H14:K14"/>
    <mergeCell ref="B15:G15"/>
    <mergeCell ref="H15:K15"/>
    <mergeCell ref="A3:U3"/>
    <mergeCell ref="A8:B9"/>
    <mergeCell ref="J8:K8"/>
    <mergeCell ref="L8:M8"/>
    <mergeCell ref="C9:M9"/>
    <mergeCell ref="L13:R13"/>
    <mergeCell ref="L14:R14"/>
    <mergeCell ref="L15:R15"/>
    <mergeCell ref="F21:F28"/>
    <mergeCell ref="G21:I22"/>
    <mergeCell ref="K21:L21"/>
    <mergeCell ref="N21:P21"/>
    <mergeCell ref="J23:U23"/>
    <mergeCell ref="G24:I24"/>
    <mergeCell ref="J27:U27"/>
    <mergeCell ref="H28:I28"/>
    <mergeCell ref="J24:U24"/>
  </mergeCells>
  <phoneticPr fontId="2"/>
  <dataValidations count="1">
    <dataValidation type="list" allowBlank="1" showInputMessage="1" showErrorMessage="1" sqref="B14:G15" xr:uid="{06AF4143-3792-4AD3-89D4-D6934FDCDE6A}">
      <formula1>",日中一時支援事業【障害者】,日中一時支援事業【障害児】"</formula1>
    </dataValidation>
  </dataValidations>
  <printOptions horizontalCentered="1"/>
  <pageMargins left="0.59055118110236227" right="0.59055118110236227" top="0.98425196850393704" bottom="0.78740157480314965" header="0.31496062992125984" footer="0.31496062992125984"/>
  <pageSetup paperSize="9" orientation="portrait" cellComments="asDisplayed"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X52"/>
  <sheetViews>
    <sheetView view="pageBreakPreview" zoomScale="85" zoomScaleNormal="100" zoomScaleSheetLayoutView="85" workbookViewId="0">
      <selection activeCell="R11" sqref="R11"/>
    </sheetView>
  </sheetViews>
  <sheetFormatPr defaultRowHeight="15"/>
  <cols>
    <col min="1" max="26" width="3.625" style="1" customWidth="1"/>
    <col min="27" max="16384" width="9" style="1"/>
  </cols>
  <sheetData>
    <row r="1" spans="1:24" ht="20.100000000000001" customHeight="1"/>
    <row r="2" spans="1:24" ht="20.100000000000001" customHeight="1"/>
    <row r="3" spans="1:24" ht="20.100000000000001" customHeight="1">
      <c r="A3" s="160" t="s">
        <v>91</v>
      </c>
      <c r="B3" s="160"/>
      <c r="C3" s="160"/>
      <c r="D3" s="160"/>
      <c r="E3" s="160"/>
      <c r="F3" s="160"/>
      <c r="G3" s="160"/>
      <c r="H3" s="160"/>
      <c r="I3" s="160"/>
      <c r="J3" s="160"/>
      <c r="K3" s="160"/>
      <c r="L3" s="160"/>
      <c r="M3" s="160"/>
      <c r="N3" s="160"/>
      <c r="O3" s="160"/>
      <c r="P3" s="160"/>
      <c r="Q3" s="160"/>
      <c r="R3" s="160"/>
      <c r="S3" s="160"/>
      <c r="T3" s="160"/>
      <c r="U3" s="160"/>
      <c r="V3" s="160"/>
      <c r="W3" s="160"/>
      <c r="X3" s="160"/>
    </row>
    <row r="4" spans="1:24" ht="20.100000000000001" customHeight="1" thickBot="1"/>
    <row r="5" spans="1:24" ht="20.100000000000001" customHeight="1" thickBot="1">
      <c r="N5" s="2"/>
      <c r="O5" s="2"/>
      <c r="P5" s="442" t="s">
        <v>25</v>
      </c>
      <c r="Q5" s="232"/>
      <c r="R5" s="14"/>
      <c r="S5" s="5">
        <v>5</v>
      </c>
      <c r="T5" s="14" t="s">
        <v>0</v>
      </c>
      <c r="U5" s="14"/>
      <c r="V5" s="5">
        <v>4</v>
      </c>
      <c r="W5" s="232" t="s">
        <v>5</v>
      </c>
      <c r="X5" s="233"/>
    </row>
    <row r="6" spans="1:24" ht="24.95" customHeight="1" thickBot="1"/>
    <row r="7" spans="1:24" ht="20.100000000000001" customHeight="1">
      <c r="A7" s="270" t="s">
        <v>1</v>
      </c>
      <c r="B7" s="185"/>
      <c r="C7" s="271"/>
      <c r="D7" s="461">
        <v>1</v>
      </c>
      <c r="E7" s="454">
        <v>1</v>
      </c>
      <c r="F7" s="454">
        <v>0</v>
      </c>
      <c r="G7" s="454">
        <v>1</v>
      </c>
      <c r="H7" s="454">
        <v>2</v>
      </c>
      <c r="I7" s="454">
        <v>3</v>
      </c>
      <c r="J7" s="454">
        <v>4</v>
      </c>
      <c r="K7" s="454">
        <v>5</v>
      </c>
      <c r="L7" s="454">
        <v>6</v>
      </c>
      <c r="M7" s="452">
        <v>7</v>
      </c>
      <c r="N7" s="245" t="s">
        <v>2</v>
      </c>
      <c r="O7" s="245"/>
      <c r="P7" s="245"/>
      <c r="Q7" s="439" t="s">
        <v>21</v>
      </c>
      <c r="R7" s="440"/>
      <c r="S7" s="440"/>
      <c r="T7" s="440"/>
      <c r="U7" s="440"/>
      <c r="V7" s="440"/>
      <c r="W7" s="440"/>
      <c r="X7" s="441"/>
    </row>
    <row r="8" spans="1:24" ht="20.100000000000001" customHeight="1">
      <c r="A8" s="284"/>
      <c r="B8" s="182"/>
      <c r="C8" s="183"/>
      <c r="D8" s="462"/>
      <c r="E8" s="455"/>
      <c r="F8" s="455"/>
      <c r="G8" s="455"/>
      <c r="H8" s="455"/>
      <c r="I8" s="455"/>
      <c r="J8" s="455"/>
      <c r="K8" s="455"/>
      <c r="L8" s="455"/>
      <c r="M8" s="453"/>
      <c r="N8" s="246"/>
      <c r="O8" s="246"/>
      <c r="P8" s="246"/>
      <c r="Q8" s="456" t="s">
        <v>22</v>
      </c>
      <c r="R8" s="457"/>
      <c r="S8" s="457"/>
      <c r="T8" s="457"/>
      <c r="U8" s="457"/>
      <c r="V8" s="457"/>
      <c r="W8" s="457"/>
      <c r="X8" s="458"/>
    </row>
    <row r="9" spans="1:24" ht="20.100000000000001" customHeight="1">
      <c r="A9" s="251" t="s">
        <v>3</v>
      </c>
      <c r="B9" s="252"/>
      <c r="C9" s="252"/>
      <c r="D9" s="463" t="s">
        <v>92</v>
      </c>
      <c r="E9" s="464"/>
      <c r="F9" s="464"/>
      <c r="G9" s="464"/>
      <c r="H9" s="464"/>
      <c r="I9" s="464"/>
      <c r="J9" s="464"/>
      <c r="K9" s="464"/>
      <c r="L9" s="464"/>
      <c r="M9" s="465"/>
      <c r="N9" s="246"/>
      <c r="O9" s="246"/>
      <c r="P9" s="246"/>
      <c r="Q9" s="456" t="s">
        <v>23</v>
      </c>
      <c r="R9" s="457"/>
      <c r="S9" s="457"/>
      <c r="T9" s="457"/>
      <c r="U9" s="457"/>
      <c r="V9" s="457"/>
      <c r="W9" s="457"/>
      <c r="X9" s="458"/>
    </row>
    <row r="10" spans="1:24" ht="20.100000000000001" customHeight="1" thickBot="1">
      <c r="A10" s="253"/>
      <c r="B10" s="254"/>
      <c r="C10" s="254"/>
      <c r="D10" s="466"/>
      <c r="E10" s="467"/>
      <c r="F10" s="467"/>
      <c r="G10" s="467"/>
      <c r="H10" s="467"/>
      <c r="I10" s="467"/>
      <c r="J10" s="467"/>
      <c r="K10" s="467"/>
      <c r="L10" s="467"/>
      <c r="M10" s="468"/>
      <c r="N10" s="247"/>
      <c r="O10" s="247"/>
      <c r="P10" s="247"/>
      <c r="Q10" s="459" t="s">
        <v>24</v>
      </c>
      <c r="R10" s="460"/>
      <c r="S10" s="460"/>
      <c r="T10" s="460"/>
      <c r="U10" s="460"/>
      <c r="V10" s="460"/>
      <c r="W10" s="460"/>
      <c r="X10" s="51"/>
    </row>
    <row r="11" spans="1:24" ht="24.95" customHeight="1" thickBot="1">
      <c r="X11" s="4"/>
    </row>
    <row r="12" spans="1:24" ht="20.100000000000001" customHeight="1">
      <c r="A12" s="207" t="s">
        <v>10</v>
      </c>
      <c r="B12" s="162" t="s">
        <v>4</v>
      </c>
      <c r="C12" s="162"/>
      <c r="D12" s="162"/>
      <c r="E12" s="162"/>
      <c r="F12" s="162"/>
      <c r="G12" s="162"/>
      <c r="H12" s="162"/>
      <c r="I12" s="162"/>
      <c r="J12" s="162"/>
      <c r="K12" s="162"/>
      <c r="L12" s="162" t="s">
        <v>6</v>
      </c>
      <c r="M12" s="162"/>
      <c r="N12" s="162"/>
      <c r="O12" s="162"/>
      <c r="P12" s="241" t="s">
        <v>9</v>
      </c>
      <c r="Q12" s="241"/>
      <c r="R12" s="162" t="s">
        <v>7</v>
      </c>
      <c r="S12" s="162"/>
      <c r="T12" s="162"/>
      <c r="U12" s="162"/>
      <c r="V12" s="162" t="s">
        <v>8</v>
      </c>
      <c r="W12" s="162"/>
      <c r="X12" s="239"/>
    </row>
    <row r="13" spans="1:24" ht="20.100000000000001" customHeight="1">
      <c r="A13" s="208"/>
      <c r="B13" s="219"/>
      <c r="C13" s="219"/>
      <c r="D13" s="219"/>
      <c r="E13" s="219"/>
      <c r="F13" s="219"/>
      <c r="G13" s="219"/>
      <c r="H13" s="219"/>
      <c r="I13" s="219"/>
      <c r="J13" s="219"/>
      <c r="K13" s="219"/>
      <c r="L13" s="219"/>
      <c r="M13" s="219"/>
      <c r="N13" s="219"/>
      <c r="O13" s="219"/>
      <c r="P13" s="242"/>
      <c r="Q13" s="242"/>
      <c r="R13" s="219"/>
      <c r="S13" s="219"/>
      <c r="T13" s="219"/>
      <c r="U13" s="219"/>
      <c r="V13" s="219"/>
      <c r="W13" s="219"/>
      <c r="X13" s="240"/>
    </row>
    <row r="14" spans="1:24" ht="20.100000000000001" customHeight="1">
      <c r="A14" s="208"/>
      <c r="B14" s="443" t="s">
        <v>93</v>
      </c>
      <c r="C14" s="443"/>
      <c r="D14" s="443"/>
      <c r="E14" s="443"/>
      <c r="F14" s="443"/>
      <c r="G14" s="443"/>
      <c r="H14" s="443"/>
      <c r="I14" s="443"/>
      <c r="J14" s="443"/>
      <c r="K14" s="443"/>
      <c r="L14" s="437">
        <v>3853</v>
      </c>
      <c r="M14" s="437"/>
      <c r="N14" s="437"/>
      <c r="O14" s="437"/>
      <c r="P14" s="437">
        <v>5</v>
      </c>
      <c r="Q14" s="437"/>
      <c r="R14" s="438">
        <f>L14*P14:P14</f>
        <v>19265</v>
      </c>
      <c r="S14" s="438"/>
      <c r="T14" s="438"/>
      <c r="U14" s="438"/>
      <c r="V14" s="219"/>
      <c r="W14" s="219"/>
      <c r="X14" s="240"/>
    </row>
    <row r="15" spans="1:24" ht="20.100000000000001" customHeight="1">
      <c r="A15" s="208"/>
      <c r="B15" s="443" t="s">
        <v>94</v>
      </c>
      <c r="C15" s="443"/>
      <c r="D15" s="443"/>
      <c r="E15" s="443"/>
      <c r="F15" s="443"/>
      <c r="G15" s="443"/>
      <c r="H15" s="443"/>
      <c r="I15" s="443"/>
      <c r="J15" s="443"/>
      <c r="K15" s="443"/>
      <c r="L15" s="437">
        <v>540</v>
      </c>
      <c r="M15" s="437"/>
      <c r="N15" s="437"/>
      <c r="O15" s="437"/>
      <c r="P15" s="437">
        <v>7</v>
      </c>
      <c r="Q15" s="437"/>
      <c r="R15" s="438">
        <f t="shared" ref="R15" si="0">L15*P15:P15</f>
        <v>3780</v>
      </c>
      <c r="S15" s="438"/>
      <c r="T15" s="438"/>
      <c r="U15" s="438"/>
      <c r="V15" s="219"/>
      <c r="W15" s="219"/>
      <c r="X15" s="240"/>
    </row>
    <row r="16" spans="1:24" ht="20.100000000000001" customHeight="1">
      <c r="A16" s="208"/>
      <c r="B16" s="279"/>
      <c r="C16" s="279"/>
      <c r="D16" s="279"/>
      <c r="E16" s="279"/>
      <c r="F16" s="279"/>
      <c r="G16" s="279"/>
      <c r="H16" s="279"/>
      <c r="I16" s="279"/>
      <c r="J16" s="279"/>
      <c r="K16" s="279"/>
      <c r="L16" s="219"/>
      <c r="M16" s="219"/>
      <c r="N16" s="219"/>
      <c r="O16" s="219"/>
      <c r="P16" s="219"/>
      <c r="Q16" s="219"/>
      <c r="R16" s="279"/>
      <c r="S16" s="279"/>
      <c r="T16" s="279"/>
      <c r="U16" s="279"/>
      <c r="V16" s="219"/>
      <c r="W16" s="219"/>
      <c r="X16" s="240"/>
    </row>
    <row r="17" spans="1:24" ht="20.100000000000001" customHeight="1">
      <c r="A17" s="208"/>
      <c r="B17" s="279"/>
      <c r="C17" s="279"/>
      <c r="D17" s="279"/>
      <c r="E17" s="279"/>
      <c r="F17" s="279"/>
      <c r="G17" s="279"/>
      <c r="H17" s="279"/>
      <c r="I17" s="279"/>
      <c r="J17" s="279"/>
      <c r="K17" s="279"/>
      <c r="L17" s="219"/>
      <c r="M17" s="219"/>
      <c r="N17" s="219"/>
      <c r="O17" s="219"/>
      <c r="P17" s="219"/>
      <c r="Q17" s="219"/>
      <c r="R17" s="279"/>
      <c r="S17" s="279"/>
      <c r="T17" s="279"/>
      <c r="U17" s="279"/>
      <c r="V17" s="219"/>
      <c r="W17" s="219"/>
      <c r="X17" s="240"/>
    </row>
    <row r="18" spans="1:24" ht="20.100000000000001" customHeight="1">
      <c r="A18" s="208"/>
      <c r="B18" s="279"/>
      <c r="C18" s="279"/>
      <c r="D18" s="279"/>
      <c r="E18" s="279"/>
      <c r="F18" s="279"/>
      <c r="G18" s="279"/>
      <c r="H18" s="279"/>
      <c r="I18" s="279"/>
      <c r="J18" s="279"/>
      <c r="K18" s="279"/>
      <c r="L18" s="219"/>
      <c r="M18" s="219"/>
      <c r="N18" s="219"/>
      <c r="O18" s="219"/>
      <c r="P18" s="219"/>
      <c r="Q18" s="219"/>
      <c r="R18" s="279"/>
      <c r="S18" s="279"/>
      <c r="T18" s="279"/>
      <c r="U18" s="279"/>
      <c r="V18" s="219"/>
      <c r="W18" s="219"/>
      <c r="X18" s="240"/>
    </row>
    <row r="19" spans="1:24" ht="20.100000000000001" customHeight="1">
      <c r="A19" s="208"/>
      <c r="B19" s="279"/>
      <c r="C19" s="279"/>
      <c r="D19" s="279"/>
      <c r="E19" s="279"/>
      <c r="F19" s="279"/>
      <c r="G19" s="279"/>
      <c r="H19" s="279"/>
      <c r="I19" s="279"/>
      <c r="J19" s="279"/>
      <c r="K19" s="279"/>
      <c r="L19" s="219"/>
      <c r="M19" s="219"/>
      <c r="N19" s="219"/>
      <c r="O19" s="219"/>
      <c r="P19" s="219"/>
      <c r="Q19" s="219"/>
      <c r="R19" s="279"/>
      <c r="S19" s="279"/>
      <c r="T19" s="279"/>
      <c r="U19" s="279"/>
      <c r="V19" s="219"/>
      <c r="W19" s="219"/>
      <c r="X19" s="240"/>
    </row>
    <row r="20" spans="1:24" ht="20.100000000000001" customHeight="1">
      <c r="A20" s="208"/>
      <c r="B20" s="279"/>
      <c r="C20" s="279"/>
      <c r="D20" s="279"/>
      <c r="E20" s="279"/>
      <c r="F20" s="279"/>
      <c r="G20" s="279"/>
      <c r="H20" s="279"/>
      <c r="I20" s="279"/>
      <c r="J20" s="279"/>
      <c r="K20" s="279"/>
      <c r="L20" s="219"/>
      <c r="M20" s="219"/>
      <c r="N20" s="219"/>
      <c r="O20" s="219"/>
      <c r="P20" s="219"/>
      <c r="Q20" s="219"/>
      <c r="R20" s="279"/>
      <c r="S20" s="279"/>
      <c r="T20" s="279"/>
      <c r="U20" s="279"/>
      <c r="V20" s="219"/>
      <c r="W20" s="219"/>
      <c r="X20" s="240"/>
    </row>
    <row r="21" spans="1:24" ht="20.100000000000001" customHeight="1">
      <c r="A21" s="208"/>
      <c r="B21" s="279"/>
      <c r="C21" s="279"/>
      <c r="D21" s="279"/>
      <c r="E21" s="279"/>
      <c r="F21" s="279"/>
      <c r="G21" s="279"/>
      <c r="H21" s="279"/>
      <c r="I21" s="279"/>
      <c r="J21" s="279"/>
      <c r="K21" s="279"/>
      <c r="L21" s="219"/>
      <c r="M21" s="219"/>
      <c r="N21" s="219"/>
      <c r="O21" s="219"/>
      <c r="P21" s="219"/>
      <c r="Q21" s="219"/>
      <c r="R21" s="279"/>
      <c r="S21" s="279"/>
      <c r="T21" s="279"/>
      <c r="U21" s="279"/>
      <c r="V21" s="219"/>
      <c r="W21" s="219"/>
      <c r="X21" s="240"/>
    </row>
    <row r="22" spans="1:24" ht="20.100000000000001" customHeight="1">
      <c r="A22" s="208"/>
      <c r="B22" s="279"/>
      <c r="C22" s="279"/>
      <c r="D22" s="279"/>
      <c r="E22" s="279"/>
      <c r="F22" s="279"/>
      <c r="G22" s="279"/>
      <c r="H22" s="279"/>
      <c r="I22" s="279"/>
      <c r="J22" s="279"/>
      <c r="K22" s="279"/>
      <c r="L22" s="219"/>
      <c r="M22" s="219"/>
      <c r="N22" s="219"/>
      <c r="O22" s="219"/>
      <c r="P22" s="219"/>
      <c r="Q22" s="219"/>
      <c r="R22" s="279"/>
      <c r="S22" s="279"/>
      <c r="T22" s="279"/>
      <c r="U22" s="279"/>
      <c r="V22" s="219"/>
      <c r="W22" s="219"/>
      <c r="X22" s="240"/>
    </row>
    <row r="23" spans="1:24" ht="20.100000000000001" customHeight="1" thickBot="1">
      <c r="A23" s="208"/>
      <c r="B23" s="278"/>
      <c r="C23" s="278"/>
      <c r="D23" s="278"/>
      <c r="E23" s="278"/>
      <c r="F23" s="278"/>
      <c r="G23" s="278"/>
      <c r="H23" s="278"/>
      <c r="I23" s="278"/>
      <c r="J23" s="278"/>
      <c r="K23" s="278"/>
      <c r="L23" s="210"/>
      <c r="M23" s="210"/>
      <c r="N23" s="210"/>
      <c r="O23" s="210"/>
      <c r="P23" s="210"/>
      <c r="Q23" s="210"/>
      <c r="R23" s="278"/>
      <c r="S23" s="278"/>
      <c r="T23" s="278"/>
      <c r="U23" s="278"/>
      <c r="V23" s="210"/>
      <c r="W23" s="210"/>
      <c r="X23" s="282"/>
    </row>
    <row r="24" spans="1:24" ht="24.95" customHeight="1" thickTop="1">
      <c r="A24" s="208"/>
      <c r="B24" s="228" t="s">
        <v>95</v>
      </c>
      <c r="C24" s="228"/>
      <c r="D24" s="228"/>
      <c r="E24" s="228"/>
      <c r="F24" s="228"/>
      <c r="G24" s="228"/>
      <c r="H24" s="228"/>
      <c r="I24" s="228"/>
      <c r="J24" s="228"/>
      <c r="K24" s="228"/>
      <c r="L24" s="228"/>
      <c r="M24" s="228"/>
      <c r="N24" s="228"/>
      <c r="O24" s="228"/>
      <c r="P24" s="228"/>
      <c r="Q24" s="228"/>
      <c r="R24" s="263" t="s">
        <v>11</v>
      </c>
      <c r="S24" s="444">
        <f>SUM(R14:U23)</f>
        <v>23045</v>
      </c>
      <c r="T24" s="444"/>
      <c r="U24" s="445"/>
      <c r="V24" s="293"/>
      <c r="W24" s="293"/>
      <c r="X24" s="294"/>
    </row>
    <row r="25" spans="1:24" ht="24.95" customHeight="1" thickBot="1">
      <c r="A25" s="209"/>
      <c r="B25" s="164"/>
      <c r="C25" s="164"/>
      <c r="D25" s="164"/>
      <c r="E25" s="164"/>
      <c r="F25" s="164"/>
      <c r="G25" s="164"/>
      <c r="H25" s="164"/>
      <c r="I25" s="164"/>
      <c r="J25" s="164"/>
      <c r="K25" s="164"/>
      <c r="L25" s="164"/>
      <c r="M25" s="164"/>
      <c r="N25" s="164"/>
      <c r="O25" s="164"/>
      <c r="P25" s="164"/>
      <c r="Q25" s="164"/>
      <c r="R25" s="264"/>
      <c r="S25" s="446"/>
      <c r="T25" s="446"/>
      <c r="U25" s="447"/>
      <c r="V25" s="295"/>
      <c r="W25" s="295"/>
      <c r="X25" s="296"/>
    </row>
    <row r="26" spans="1:24" ht="24.95" customHeight="1" thickBot="1"/>
    <row r="27" spans="1:24" ht="24.95" customHeight="1">
      <c r="A27" s="297" t="s">
        <v>12</v>
      </c>
      <c r="B27" s="162" t="s">
        <v>13</v>
      </c>
      <c r="C27" s="162"/>
      <c r="D27" s="162"/>
      <c r="E27" s="162"/>
      <c r="F27" s="162"/>
      <c r="G27" s="162"/>
      <c r="H27" s="162"/>
      <c r="I27" s="162"/>
      <c r="J27" s="162"/>
      <c r="K27" s="162"/>
      <c r="L27" s="162"/>
      <c r="M27" s="162"/>
      <c r="N27" s="162"/>
      <c r="O27" s="162"/>
      <c r="P27" s="162"/>
      <c r="Q27" s="162"/>
      <c r="R27" s="162" t="s">
        <v>7</v>
      </c>
      <c r="S27" s="162"/>
      <c r="T27" s="162"/>
      <c r="U27" s="162"/>
      <c r="V27" s="162" t="s">
        <v>8</v>
      </c>
      <c r="W27" s="162"/>
      <c r="X27" s="239"/>
    </row>
    <row r="28" spans="1:24" ht="20.100000000000001" customHeight="1">
      <c r="A28" s="298"/>
      <c r="B28" s="279" t="s">
        <v>14</v>
      </c>
      <c r="C28" s="279"/>
      <c r="D28" s="279"/>
      <c r="E28" s="279"/>
      <c r="F28" s="279"/>
      <c r="G28" s="279"/>
      <c r="H28" s="279"/>
      <c r="I28" s="279"/>
      <c r="J28" s="279"/>
      <c r="K28" s="279"/>
      <c r="L28" s="279"/>
      <c r="M28" s="279"/>
      <c r="N28" s="279"/>
      <c r="O28" s="279"/>
      <c r="P28" s="279"/>
      <c r="Q28" s="279"/>
      <c r="R28" s="443">
        <v>0</v>
      </c>
      <c r="S28" s="443"/>
      <c r="T28" s="443"/>
      <c r="U28" s="443"/>
      <c r="V28" s="219"/>
      <c r="W28" s="219"/>
      <c r="X28" s="240"/>
    </row>
    <row r="29" spans="1:24" ht="20.100000000000001" customHeight="1">
      <c r="A29" s="298"/>
      <c r="B29" s="279"/>
      <c r="C29" s="279"/>
      <c r="D29" s="279"/>
      <c r="E29" s="279"/>
      <c r="F29" s="279"/>
      <c r="G29" s="279"/>
      <c r="H29" s="279"/>
      <c r="I29" s="279"/>
      <c r="J29" s="279"/>
      <c r="K29" s="279"/>
      <c r="L29" s="279"/>
      <c r="M29" s="279"/>
      <c r="N29" s="279"/>
      <c r="O29" s="279"/>
      <c r="P29" s="279"/>
      <c r="Q29" s="279"/>
      <c r="R29" s="279"/>
      <c r="S29" s="279"/>
      <c r="T29" s="279"/>
      <c r="U29" s="279"/>
      <c r="V29" s="219"/>
      <c r="W29" s="219"/>
      <c r="X29" s="240"/>
    </row>
    <row r="30" spans="1:24" ht="20.100000000000001" customHeight="1" thickBot="1">
      <c r="A30" s="298"/>
      <c r="B30" s="278"/>
      <c r="C30" s="278"/>
      <c r="D30" s="278"/>
      <c r="E30" s="278"/>
      <c r="F30" s="278"/>
      <c r="G30" s="278"/>
      <c r="H30" s="278"/>
      <c r="I30" s="278"/>
      <c r="J30" s="278"/>
      <c r="K30" s="278"/>
      <c r="L30" s="278"/>
      <c r="M30" s="278"/>
      <c r="N30" s="278"/>
      <c r="O30" s="278"/>
      <c r="P30" s="278"/>
      <c r="Q30" s="278"/>
      <c r="R30" s="278"/>
      <c r="S30" s="278"/>
      <c r="T30" s="278"/>
      <c r="U30" s="278"/>
      <c r="V30" s="210"/>
      <c r="W30" s="210"/>
      <c r="X30" s="282"/>
    </row>
    <row r="31" spans="1:24" ht="24.95" customHeight="1" thickTop="1">
      <c r="A31" s="298"/>
      <c r="B31" s="228" t="s">
        <v>15</v>
      </c>
      <c r="C31" s="228"/>
      <c r="D31" s="228"/>
      <c r="E31" s="228"/>
      <c r="F31" s="228"/>
      <c r="G31" s="228"/>
      <c r="H31" s="228"/>
      <c r="I31" s="228"/>
      <c r="J31" s="228"/>
      <c r="K31" s="228"/>
      <c r="L31" s="228"/>
      <c r="M31" s="228"/>
      <c r="N31" s="228"/>
      <c r="O31" s="228"/>
      <c r="P31" s="228"/>
      <c r="Q31" s="228"/>
      <c r="R31" s="283" t="s">
        <v>20</v>
      </c>
      <c r="S31" s="444">
        <f>SUM(R28:U30)</f>
        <v>0</v>
      </c>
      <c r="T31" s="444"/>
      <c r="U31" s="445"/>
      <c r="V31" s="228"/>
      <c r="W31" s="228"/>
      <c r="X31" s="280"/>
    </row>
    <row r="32" spans="1:24" ht="24.95" customHeight="1" thickBot="1">
      <c r="A32" s="299"/>
      <c r="B32" s="164"/>
      <c r="C32" s="164"/>
      <c r="D32" s="164"/>
      <c r="E32" s="164"/>
      <c r="F32" s="164"/>
      <c r="G32" s="164"/>
      <c r="H32" s="164"/>
      <c r="I32" s="164"/>
      <c r="J32" s="164"/>
      <c r="K32" s="164"/>
      <c r="L32" s="164"/>
      <c r="M32" s="164"/>
      <c r="N32" s="164"/>
      <c r="O32" s="164"/>
      <c r="P32" s="164"/>
      <c r="Q32" s="164"/>
      <c r="R32" s="154"/>
      <c r="S32" s="446"/>
      <c r="T32" s="446"/>
      <c r="U32" s="447"/>
      <c r="V32" s="164"/>
      <c r="W32" s="164"/>
      <c r="X32" s="281"/>
    </row>
    <row r="33" spans="11:24" ht="20.100000000000001" customHeight="1" thickBot="1"/>
    <row r="34" spans="11:24" ht="24.95" customHeight="1">
      <c r="K34" s="270" t="s">
        <v>16</v>
      </c>
      <c r="L34" s="185"/>
      <c r="M34" s="185"/>
      <c r="N34" s="185"/>
      <c r="O34" s="185"/>
      <c r="P34" s="185"/>
      <c r="Q34" s="271"/>
      <c r="R34" s="448">
        <f>S24-S31</f>
        <v>23045</v>
      </c>
      <c r="S34" s="449"/>
      <c r="T34" s="449"/>
      <c r="U34" s="449"/>
      <c r="V34" s="449"/>
      <c r="W34" s="449"/>
      <c r="X34" s="276" t="s">
        <v>17</v>
      </c>
    </row>
    <row r="35" spans="11:24" ht="24.95" customHeight="1" thickBot="1">
      <c r="K35" s="253"/>
      <c r="L35" s="254"/>
      <c r="M35" s="254"/>
      <c r="N35" s="254"/>
      <c r="O35" s="254"/>
      <c r="P35" s="254"/>
      <c r="Q35" s="155"/>
      <c r="R35" s="450"/>
      <c r="S35" s="451"/>
      <c r="T35" s="451"/>
      <c r="U35" s="451"/>
      <c r="V35" s="451"/>
      <c r="W35" s="451"/>
      <c r="X35" s="277"/>
    </row>
    <row r="36" spans="11:24" ht="24.95" customHeight="1"/>
    <row r="37" spans="11:24" ht="20.100000000000001" customHeight="1">
      <c r="R37" s="437">
        <v>1</v>
      </c>
      <c r="S37" s="437"/>
      <c r="T37" s="219" t="s">
        <v>18</v>
      </c>
      <c r="U37" s="219"/>
      <c r="V37" s="437">
        <v>1</v>
      </c>
      <c r="W37" s="437"/>
      <c r="X37" s="11" t="s">
        <v>19</v>
      </c>
    </row>
    <row r="38" spans="11:24" ht="20.100000000000001" customHeight="1"/>
    <row r="39" spans="11:24" ht="20.100000000000001" customHeight="1"/>
    <row r="40" spans="11:24" ht="20.100000000000001" customHeight="1"/>
    <row r="41" spans="11:24" ht="20.100000000000001" customHeight="1"/>
    <row r="42" spans="11:24" ht="20.100000000000001" customHeight="1"/>
    <row r="43" spans="11:24" ht="20.100000000000001" customHeight="1"/>
    <row r="44" spans="11:24" ht="20.100000000000001" customHeight="1"/>
    <row r="45" spans="11:24" ht="20.100000000000001" customHeight="1"/>
    <row r="46" spans="11:24" ht="20.100000000000001" customHeight="1"/>
    <row r="47" spans="11:24" ht="20.100000000000001" customHeight="1"/>
    <row r="48" spans="11:24" ht="20.100000000000001" customHeight="1"/>
    <row r="49" ht="20.100000000000001" customHeight="1"/>
    <row r="50" ht="20.100000000000001" customHeight="1"/>
    <row r="51" ht="20.100000000000001" customHeight="1"/>
    <row r="52" ht="20.100000000000001" customHeight="1"/>
  </sheetData>
  <mergeCells count="104">
    <mergeCell ref="B14:K14"/>
    <mergeCell ref="B15:K15"/>
    <mergeCell ref="B16:K16"/>
    <mergeCell ref="B17:K17"/>
    <mergeCell ref="B18:K18"/>
    <mergeCell ref="B19:K19"/>
    <mergeCell ref="B20:K20"/>
    <mergeCell ref="B21:K21"/>
    <mergeCell ref="R24:R25"/>
    <mergeCell ref="R19:U19"/>
    <mergeCell ref="A3:X3"/>
    <mergeCell ref="A7:C8"/>
    <mergeCell ref="A9:C10"/>
    <mergeCell ref="M7:M8"/>
    <mergeCell ref="L7:L8"/>
    <mergeCell ref="K7:K8"/>
    <mergeCell ref="J7:J8"/>
    <mergeCell ref="I7:I8"/>
    <mergeCell ref="Q8:X8"/>
    <mergeCell ref="Q10:W10"/>
    <mergeCell ref="Q9:X9"/>
    <mergeCell ref="G7:G8"/>
    <mergeCell ref="F7:F8"/>
    <mergeCell ref="E7:E8"/>
    <mergeCell ref="D7:D8"/>
    <mergeCell ref="D9:M10"/>
    <mergeCell ref="N7:P10"/>
    <mergeCell ref="H7:H8"/>
    <mergeCell ref="R37:S37"/>
    <mergeCell ref="T37:U37"/>
    <mergeCell ref="V37:W37"/>
    <mergeCell ref="S31:U32"/>
    <mergeCell ref="V31:X32"/>
    <mergeCell ref="K34:Q35"/>
    <mergeCell ref="R34:W35"/>
    <mergeCell ref="X34:X35"/>
    <mergeCell ref="V28:X28"/>
    <mergeCell ref="V29:X29"/>
    <mergeCell ref="V30:X30"/>
    <mergeCell ref="B31:Q32"/>
    <mergeCell ref="R31:R32"/>
    <mergeCell ref="B29:Q29"/>
    <mergeCell ref="R29:U29"/>
    <mergeCell ref="B30:Q30"/>
    <mergeCell ref="R30:U30"/>
    <mergeCell ref="R23:U23"/>
    <mergeCell ref="V23:X23"/>
    <mergeCell ref="L21:O21"/>
    <mergeCell ref="P21:Q21"/>
    <mergeCell ref="P22:Q22"/>
    <mergeCell ref="P23:Q23"/>
    <mergeCell ref="L22:O22"/>
    <mergeCell ref="A27:A32"/>
    <mergeCell ref="B27:Q27"/>
    <mergeCell ref="R27:U27"/>
    <mergeCell ref="V27:X27"/>
    <mergeCell ref="B28:Q28"/>
    <mergeCell ref="R28:U28"/>
    <mergeCell ref="S24:U25"/>
    <mergeCell ref="V24:X25"/>
    <mergeCell ref="B23:K23"/>
    <mergeCell ref="B24:Q25"/>
    <mergeCell ref="L23:O23"/>
    <mergeCell ref="B22:K22"/>
    <mergeCell ref="W5:X5"/>
    <mergeCell ref="Q7:X7"/>
    <mergeCell ref="V14:X14"/>
    <mergeCell ref="L15:O15"/>
    <mergeCell ref="P15:Q15"/>
    <mergeCell ref="R15:U15"/>
    <mergeCell ref="V15:X15"/>
    <mergeCell ref="R22:U22"/>
    <mergeCell ref="V22:X22"/>
    <mergeCell ref="P5:Q5"/>
    <mergeCell ref="P17:Q17"/>
    <mergeCell ref="V19:X19"/>
    <mergeCell ref="L20:O20"/>
    <mergeCell ref="P20:Q20"/>
    <mergeCell ref="R20:U20"/>
    <mergeCell ref="V20:X20"/>
    <mergeCell ref="A12:A25"/>
    <mergeCell ref="B12:K13"/>
    <mergeCell ref="L12:O13"/>
    <mergeCell ref="P12:Q13"/>
    <mergeCell ref="R12:U13"/>
    <mergeCell ref="V12:X13"/>
    <mergeCell ref="L14:O14"/>
    <mergeCell ref="P14:Q14"/>
    <mergeCell ref="R14:U14"/>
    <mergeCell ref="L16:O16"/>
    <mergeCell ref="P16:Q16"/>
    <mergeCell ref="L19:O19"/>
    <mergeCell ref="P19:Q19"/>
    <mergeCell ref="R16:U16"/>
    <mergeCell ref="V16:X16"/>
    <mergeCell ref="L17:O17"/>
    <mergeCell ref="R17:U17"/>
    <mergeCell ref="V17:X17"/>
    <mergeCell ref="L18:O18"/>
    <mergeCell ref="P18:Q18"/>
    <mergeCell ref="R18:U18"/>
    <mergeCell ref="V18:X18"/>
    <mergeCell ref="R21:U21"/>
    <mergeCell ref="V21:X21"/>
  </mergeCells>
  <phoneticPr fontId="2"/>
  <dataValidations count="3">
    <dataValidation type="list" allowBlank="1" showInputMessage="1" showErrorMessage="1" sqref="A3:X3" xr:uid="{563CE43E-3698-4A5E-91E7-72F9AD6A0BDC}">
      <formula1>$AA$1:$AA$5</formula1>
    </dataValidation>
    <dataValidation type="list" allowBlank="1" showInputMessage="1" showErrorMessage="1" sqref="B14:D23" xr:uid="{17B10D60-8A80-40A8-AFC8-95012866BA96}">
      <formula1>$AB$1:$AB$2</formula1>
    </dataValidation>
    <dataValidation type="list" allowBlank="1" showInputMessage="1" showErrorMessage="1" sqref="E14:G22" xr:uid="{C895BC8F-D483-47C0-A7D2-7551A14C18C9}">
      <formula1>$AA:$AA</formula1>
    </dataValidation>
  </dataValidations>
  <printOptions horizontalCentered="1"/>
  <pageMargins left="0.59055118110236227" right="0.59055118110236227" top="0.78740157480314965" bottom="0.78740157480314965" header="0.31496062992125984" footer="0.31496062992125984"/>
  <pageSetup paperSize="9" orientation="portrait" cellComments="asDisplayed"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91FB5-692D-4A95-9FB1-5D268C95BE23}">
  <sheetPr>
    <tabColor rgb="FFFF0000"/>
  </sheetPr>
  <dimension ref="A1:AM71"/>
  <sheetViews>
    <sheetView view="pageBreakPreview" zoomScale="85" zoomScaleNormal="100" zoomScaleSheetLayoutView="85" workbookViewId="0">
      <selection activeCell="E13" sqref="E13:J17"/>
    </sheetView>
  </sheetViews>
  <sheetFormatPr defaultRowHeight="15"/>
  <cols>
    <col min="1" max="4" width="3.625" style="1" customWidth="1"/>
    <col min="5" max="6" width="3.625" style="52" customWidth="1"/>
    <col min="7" max="7" width="3.625" style="53" customWidth="1"/>
    <col min="8" max="9" width="3.625" style="52" customWidth="1"/>
    <col min="10" max="10" width="3.625" style="53" customWidth="1"/>
    <col min="11" max="13" width="3.625" style="54" customWidth="1"/>
    <col min="14" max="16" width="3.625" style="6" customWidth="1"/>
    <col min="17" max="25" width="3.625" style="1" customWidth="1"/>
    <col min="26" max="26" width="5.375" style="1" customWidth="1"/>
    <col min="27" max="27" width="3.625" style="1" customWidth="1"/>
    <col min="28" max="28" width="11.625" style="1" bestFit="1" customWidth="1"/>
    <col min="29" max="37" width="9" style="1"/>
    <col min="38" max="39" width="7" style="8" customWidth="1"/>
    <col min="40" max="16384" width="9" style="1"/>
  </cols>
  <sheetData>
    <row r="1" spans="1:39" s="4" customFormat="1" ht="20.100000000000001" customHeight="1" thickBot="1">
      <c r="A1" s="1"/>
      <c r="B1" s="1"/>
      <c r="C1" s="52"/>
      <c r="D1" s="52"/>
      <c r="E1" s="53"/>
      <c r="F1" s="52"/>
      <c r="G1" s="52"/>
      <c r="H1" s="53"/>
      <c r="I1" s="52"/>
      <c r="J1" s="52"/>
      <c r="K1" s="54"/>
      <c r="L1" s="54"/>
      <c r="M1" s="54"/>
      <c r="N1" s="6"/>
      <c r="O1" s="6"/>
      <c r="P1" s="1"/>
      <c r="Q1" s="1"/>
      <c r="R1" s="1"/>
      <c r="S1" s="1"/>
      <c r="T1" s="1"/>
      <c r="U1" s="1"/>
      <c r="V1" s="1"/>
      <c r="W1" s="1"/>
      <c r="X1" s="1"/>
    </row>
    <row r="2" spans="1:39" s="4" customFormat="1" ht="20.100000000000001" customHeight="1" thickBot="1">
      <c r="A2" s="363" t="s">
        <v>96</v>
      </c>
      <c r="B2" s="363"/>
      <c r="C2" s="363"/>
      <c r="D2" s="363"/>
      <c r="E2" s="363"/>
      <c r="F2" s="363"/>
      <c r="G2" s="363"/>
      <c r="H2" s="363"/>
      <c r="I2" s="363"/>
      <c r="J2" s="363"/>
      <c r="K2" s="363"/>
      <c r="L2" s="363"/>
      <c r="M2" s="363"/>
      <c r="N2" s="363"/>
      <c r="O2" s="363"/>
      <c r="P2" s="513"/>
      <c r="Q2" s="514">
        <v>2023</v>
      </c>
      <c r="R2" s="515"/>
      <c r="S2" s="515"/>
      <c r="T2" s="55" t="s">
        <v>0</v>
      </c>
      <c r="U2" s="56">
        <v>4</v>
      </c>
      <c r="V2" s="361" t="s">
        <v>5</v>
      </c>
      <c r="W2" s="362"/>
      <c r="X2" s="1"/>
      <c r="AB2" s="4" t="s">
        <v>97</v>
      </c>
    </row>
    <row r="3" spans="1:39" s="4" customFormat="1" ht="5.0999999999999996" customHeight="1" thickBot="1">
      <c r="A3" s="17"/>
      <c r="B3" s="17"/>
      <c r="C3" s="57"/>
      <c r="D3" s="57"/>
      <c r="E3" s="58"/>
      <c r="F3" s="57"/>
      <c r="G3" s="57"/>
      <c r="H3" s="58"/>
      <c r="I3" s="57"/>
      <c r="J3" s="57"/>
      <c r="K3" s="59"/>
      <c r="L3" s="59"/>
      <c r="M3" s="59"/>
      <c r="N3" s="7"/>
      <c r="O3" s="7"/>
      <c r="P3" s="17"/>
      <c r="Q3" s="17"/>
      <c r="R3" s="17"/>
      <c r="S3" s="19"/>
      <c r="T3" s="19"/>
      <c r="U3" s="17"/>
      <c r="V3" s="17"/>
      <c r="W3" s="19"/>
      <c r="X3" s="19"/>
      <c r="AB3" s="60"/>
      <c r="AC3" s="61"/>
      <c r="AD3" s="61"/>
      <c r="AE3" s="62"/>
      <c r="AL3" s="63"/>
      <c r="AM3" s="63"/>
    </row>
    <row r="4" spans="1:39" s="4" customFormat="1" ht="15" customHeight="1">
      <c r="A4" s="270" t="s">
        <v>1</v>
      </c>
      <c r="B4" s="185"/>
      <c r="C4" s="271"/>
      <c r="D4" s="509">
        <v>1</v>
      </c>
      <c r="E4" s="511">
        <v>1</v>
      </c>
      <c r="F4" s="507">
        <v>0</v>
      </c>
      <c r="G4" s="507">
        <v>1</v>
      </c>
      <c r="H4" s="511">
        <v>2</v>
      </c>
      <c r="I4" s="507">
        <v>3</v>
      </c>
      <c r="J4" s="507">
        <v>4</v>
      </c>
      <c r="K4" s="454">
        <v>5</v>
      </c>
      <c r="L4" s="454">
        <v>6</v>
      </c>
      <c r="M4" s="452">
        <v>7</v>
      </c>
      <c r="N4" s="245" t="s">
        <v>2</v>
      </c>
      <c r="O4" s="245"/>
      <c r="P4" s="245"/>
      <c r="Q4" s="439" t="s">
        <v>21</v>
      </c>
      <c r="R4" s="440"/>
      <c r="S4" s="440"/>
      <c r="T4" s="440"/>
      <c r="U4" s="440"/>
      <c r="V4" s="440"/>
      <c r="W4" s="440"/>
      <c r="X4" s="441"/>
      <c r="AB4" s="64"/>
      <c r="AC4" s="47" t="s">
        <v>98</v>
      </c>
      <c r="AD4" s="65">
        <f>COUNTIFS($K$13:$M$40,"&lt;4.00",$K$13:$M$40,"&gt;0.01")</f>
        <v>1</v>
      </c>
      <c r="AE4" s="66" t="s">
        <v>99</v>
      </c>
      <c r="AL4" s="63"/>
      <c r="AM4" s="63"/>
    </row>
    <row r="5" spans="1:39" s="4" customFormat="1" ht="15" customHeight="1">
      <c r="A5" s="284"/>
      <c r="B5" s="182"/>
      <c r="C5" s="183"/>
      <c r="D5" s="510"/>
      <c r="E5" s="512"/>
      <c r="F5" s="508"/>
      <c r="G5" s="508"/>
      <c r="H5" s="512"/>
      <c r="I5" s="508"/>
      <c r="J5" s="508"/>
      <c r="K5" s="455"/>
      <c r="L5" s="455"/>
      <c r="M5" s="453"/>
      <c r="N5" s="246"/>
      <c r="O5" s="246"/>
      <c r="P5" s="246"/>
      <c r="Q5" s="456" t="s">
        <v>22</v>
      </c>
      <c r="R5" s="457"/>
      <c r="S5" s="457"/>
      <c r="T5" s="457"/>
      <c r="U5" s="457"/>
      <c r="V5" s="457"/>
      <c r="W5" s="457"/>
      <c r="X5" s="458"/>
      <c r="AB5" s="64"/>
      <c r="AC5" s="47" t="s">
        <v>100</v>
      </c>
      <c r="AD5" s="65">
        <f>COUNTIFS($K$13:$M$40,"&gt;=4.00",$K$13:$M$40,"&lt;8.00")</f>
        <v>3</v>
      </c>
      <c r="AE5" s="66" t="s">
        <v>99</v>
      </c>
      <c r="AL5" s="63"/>
      <c r="AM5" s="63"/>
    </row>
    <row r="6" spans="1:39" s="4" customFormat="1" ht="15" customHeight="1">
      <c r="A6" s="251" t="s">
        <v>3</v>
      </c>
      <c r="B6" s="252"/>
      <c r="C6" s="469"/>
      <c r="D6" s="498" t="s">
        <v>101</v>
      </c>
      <c r="E6" s="499"/>
      <c r="F6" s="499"/>
      <c r="G6" s="499"/>
      <c r="H6" s="499"/>
      <c r="I6" s="499"/>
      <c r="J6" s="499"/>
      <c r="K6" s="499"/>
      <c r="L6" s="499"/>
      <c r="M6" s="500"/>
      <c r="N6" s="246"/>
      <c r="O6" s="246"/>
      <c r="P6" s="246"/>
      <c r="Q6" s="456" t="s">
        <v>23</v>
      </c>
      <c r="R6" s="457"/>
      <c r="S6" s="457"/>
      <c r="T6" s="457"/>
      <c r="U6" s="457"/>
      <c r="V6" s="457"/>
      <c r="W6" s="457"/>
      <c r="X6" s="458"/>
      <c r="AB6" s="67"/>
      <c r="AC6" s="68" t="s">
        <v>102</v>
      </c>
      <c r="AD6" s="69">
        <f>COUNTIF($K$13:$M$40,"&gt;=8.00")</f>
        <v>1</v>
      </c>
      <c r="AE6" s="70" t="s">
        <v>99</v>
      </c>
      <c r="AL6" s="63"/>
      <c r="AM6" s="63"/>
    </row>
    <row r="7" spans="1:39" s="4" customFormat="1" ht="15" customHeight="1" thickBot="1">
      <c r="A7" s="284"/>
      <c r="B7" s="182"/>
      <c r="C7" s="183"/>
      <c r="D7" s="501"/>
      <c r="E7" s="502"/>
      <c r="F7" s="502"/>
      <c r="G7" s="502"/>
      <c r="H7" s="502"/>
      <c r="I7" s="502"/>
      <c r="J7" s="502"/>
      <c r="K7" s="502"/>
      <c r="L7" s="502"/>
      <c r="M7" s="503"/>
      <c r="N7" s="246"/>
      <c r="O7" s="246"/>
      <c r="P7" s="246"/>
      <c r="Q7" s="504" t="s">
        <v>24</v>
      </c>
      <c r="R7" s="505"/>
      <c r="S7" s="505"/>
      <c r="T7" s="505"/>
      <c r="U7" s="505"/>
      <c r="V7" s="505"/>
      <c r="W7" s="505"/>
      <c r="X7" s="506"/>
      <c r="AB7" s="71"/>
      <c r="AC7" s="13" t="s">
        <v>26</v>
      </c>
      <c r="AD7" s="72">
        <f>SUM(AD4:AD6)</f>
        <v>5</v>
      </c>
      <c r="AE7" s="3" t="s">
        <v>99</v>
      </c>
      <c r="AL7" s="63"/>
      <c r="AM7" s="63"/>
    </row>
    <row r="8" spans="1:39" s="4" customFormat="1" ht="15" customHeight="1">
      <c r="A8" s="251" t="s">
        <v>37</v>
      </c>
      <c r="B8" s="252"/>
      <c r="C8" s="469"/>
      <c r="D8" s="470">
        <v>900</v>
      </c>
      <c r="E8" s="471"/>
      <c r="F8" s="471"/>
      <c r="G8" s="471"/>
      <c r="H8" s="471"/>
      <c r="I8" s="471"/>
      <c r="J8" s="471"/>
      <c r="K8" s="471"/>
      <c r="L8" s="474" t="s">
        <v>36</v>
      </c>
      <c r="M8" s="475"/>
      <c r="N8" s="478" t="s">
        <v>35</v>
      </c>
      <c r="O8" s="252"/>
      <c r="P8" s="469"/>
      <c r="Q8" s="479">
        <v>10</v>
      </c>
      <c r="R8" s="480"/>
      <c r="S8" s="480"/>
      <c r="T8" s="480"/>
      <c r="U8" s="480"/>
      <c r="V8" s="300" t="s">
        <v>103</v>
      </c>
      <c r="W8" s="301"/>
      <c r="X8" s="302"/>
      <c r="AL8" s="63"/>
      <c r="AM8" s="63"/>
    </row>
    <row r="9" spans="1:39" s="4" customFormat="1" ht="15" customHeight="1" thickBot="1">
      <c r="A9" s="253" t="s">
        <v>34</v>
      </c>
      <c r="B9" s="254"/>
      <c r="C9" s="155"/>
      <c r="D9" s="472"/>
      <c r="E9" s="473"/>
      <c r="F9" s="473"/>
      <c r="G9" s="473"/>
      <c r="H9" s="473"/>
      <c r="I9" s="473"/>
      <c r="J9" s="473"/>
      <c r="K9" s="473"/>
      <c r="L9" s="476"/>
      <c r="M9" s="477"/>
      <c r="N9" s="154"/>
      <c r="O9" s="254"/>
      <c r="P9" s="155"/>
      <c r="Q9" s="481"/>
      <c r="R9" s="482"/>
      <c r="S9" s="482"/>
      <c r="T9" s="482"/>
      <c r="U9" s="482"/>
      <c r="V9" s="303"/>
      <c r="W9" s="304"/>
      <c r="X9" s="305"/>
      <c r="AL9" s="63"/>
      <c r="AM9" s="63"/>
    </row>
    <row r="10" spans="1:39" ht="20.100000000000001" customHeight="1" thickBot="1"/>
    <row r="11" spans="1:39" ht="20.100000000000001" customHeight="1">
      <c r="A11" s="314" t="s">
        <v>33</v>
      </c>
      <c r="B11" s="315"/>
      <c r="C11" s="315" t="s">
        <v>32</v>
      </c>
      <c r="D11" s="315"/>
      <c r="E11" s="321" t="s">
        <v>104</v>
      </c>
      <c r="F11" s="322"/>
      <c r="G11" s="322"/>
      <c r="H11" s="322"/>
      <c r="I11" s="322"/>
      <c r="J11" s="322"/>
      <c r="K11" s="489" t="s">
        <v>105</v>
      </c>
      <c r="L11" s="490"/>
      <c r="M11" s="491"/>
      <c r="N11" s="328" t="s">
        <v>106</v>
      </c>
      <c r="O11" s="329"/>
      <c r="P11" s="329"/>
      <c r="Q11" s="331" t="s">
        <v>31</v>
      </c>
      <c r="R11" s="331"/>
      <c r="S11" s="332"/>
      <c r="T11" s="332"/>
      <c r="U11" s="332" t="s">
        <v>31</v>
      </c>
      <c r="V11" s="332"/>
      <c r="W11" s="332"/>
      <c r="X11" s="495"/>
      <c r="AL11" s="73"/>
      <c r="AM11" s="73"/>
    </row>
    <row r="12" spans="1:39" ht="20.100000000000001" customHeight="1">
      <c r="A12" s="316"/>
      <c r="B12" s="317"/>
      <c r="C12" s="317"/>
      <c r="D12" s="317"/>
      <c r="E12" s="336" t="s">
        <v>30</v>
      </c>
      <c r="F12" s="337"/>
      <c r="G12" s="338"/>
      <c r="H12" s="339" t="s">
        <v>29</v>
      </c>
      <c r="I12" s="339"/>
      <c r="J12" s="336"/>
      <c r="K12" s="492"/>
      <c r="L12" s="493"/>
      <c r="M12" s="494"/>
      <c r="N12" s="330"/>
      <c r="O12" s="301"/>
      <c r="P12" s="301"/>
      <c r="Q12" s="340" t="s">
        <v>28</v>
      </c>
      <c r="R12" s="340"/>
      <c r="S12" s="341"/>
      <c r="T12" s="341"/>
      <c r="U12" s="342" t="s">
        <v>27</v>
      </c>
      <c r="V12" s="343"/>
      <c r="W12" s="343"/>
      <c r="X12" s="344"/>
      <c r="AC12" s="74"/>
      <c r="AD12" s="75" t="s">
        <v>107</v>
      </c>
      <c r="AE12" s="75" t="s">
        <v>108</v>
      </c>
      <c r="AF12" s="75" t="s">
        <v>109</v>
      </c>
      <c r="AG12" s="75" t="s">
        <v>110</v>
      </c>
      <c r="AH12" s="75" t="s">
        <v>111</v>
      </c>
      <c r="AI12" s="75" t="s">
        <v>112</v>
      </c>
      <c r="AJ12" s="75"/>
      <c r="AL12" s="73">
        <v>0</v>
      </c>
      <c r="AM12" s="73">
        <v>0</v>
      </c>
    </row>
    <row r="13" spans="1:39" ht="22.5" customHeight="1">
      <c r="A13" s="496">
        <v>1</v>
      </c>
      <c r="B13" s="497"/>
      <c r="C13" s="485">
        <f>IF(A13="","",Z13)</f>
        <v>45017</v>
      </c>
      <c r="D13" s="485"/>
      <c r="E13" s="516">
        <v>0.41666666666666669</v>
      </c>
      <c r="F13" s="517"/>
      <c r="G13" s="518"/>
      <c r="H13" s="516">
        <v>0.75</v>
      </c>
      <c r="I13" s="517"/>
      <c r="J13" s="518"/>
      <c r="K13" s="519">
        <f>+AD13</f>
        <v>8</v>
      </c>
      <c r="L13" s="520"/>
      <c r="M13" s="521"/>
      <c r="N13" s="522">
        <v>2</v>
      </c>
      <c r="O13" s="497"/>
      <c r="P13" s="497"/>
      <c r="Q13" s="497">
        <v>100</v>
      </c>
      <c r="R13" s="497"/>
      <c r="S13" s="497"/>
      <c r="T13" s="497"/>
      <c r="U13" s="497" t="s">
        <v>38</v>
      </c>
      <c r="V13" s="497"/>
      <c r="W13" s="497"/>
      <c r="X13" s="523"/>
      <c r="Z13" s="76">
        <f>DATE($Q$2,$U$2,A13)</f>
        <v>45017</v>
      </c>
      <c r="AB13" s="77">
        <f t="shared" ref="AB13:AB40" si="0">H13-E13</f>
        <v>0.33333333333333331</v>
      </c>
      <c r="AC13" s="78">
        <f>+AB13</f>
        <v>0.33333333333333331</v>
      </c>
      <c r="AD13" s="79">
        <f>+AC13*24</f>
        <v>8</v>
      </c>
      <c r="AE13" s="80">
        <f>HOUR(AC13)</f>
        <v>8</v>
      </c>
      <c r="AF13" s="81">
        <f>MINUTE(AC13)</f>
        <v>0</v>
      </c>
      <c r="AG13" s="81">
        <f t="shared" ref="AG13:AG40" si="1">VLOOKUP(AF13,AL:AM,2,FALSE)</f>
        <v>0</v>
      </c>
      <c r="AH13" s="81">
        <f>IF(AG13=60,1,0)</f>
        <v>0</v>
      </c>
      <c r="AI13" s="82">
        <f>IF(AG13=30,0.5,0)</f>
        <v>0</v>
      </c>
      <c r="AJ13" s="82">
        <f>+AE13+AH13+AI13</f>
        <v>8</v>
      </c>
      <c r="AL13" s="8">
        <v>1</v>
      </c>
      <c r="AM13" s="8">
        <v>0</v>
      </c>
    </row>
    <row r="14" spans="1:39" ht="22.5" customHeight="1">
      <c r="A14" s="496">
        <v>3</v>
      </c>
      <c r="B14" s="497"/>
      <c r="C14" s="485">
        <f t="shared" ref="C14:C40" si="2">IF(A14="","",Z14)</f>
        <v>45019</v>
      </c>
      <c r="D14" s="485"/>
      <c r="E14" s="516">
        <v>0.41666666666666669</v>
      </c>
      <c r="F14" s="517"/>
      <c r="G14" s="518"/>
      <c r="H14" s="516">
        <v>0.74930555555555556</v>
      </c>
      <c r="I14" s="517"/>
      <c r="J14" s="518"/>
      <c r="K14" s="519">
        <f t="shared" ref="K14:K40" si="3">+AD14</f>
        <v>7.9833333333333325</v>
      </c>
      <c r="L14" s="520"/>
      <c r="M14" s="521"/>
      <c r="N14" s="522">
        <v>2</v>
      </c>
      <c r="O14" s="497"/>
      <c r="P14" s="497"/>
      <c r="Q14" s="497"/>
      <c r="R14" s="497"/>
      <c r="S14" s="497"/>
      <c r="T14" s="497"/>
      <c r="U14" s="497" t="s">
        <v>38</v>
      </c>
      <c r="V14" s="497"/>
      <c r="W14" s="497"/>
      <c r="X14" s="523"/>
      <c r="Z14" s="76">
        <f t="shared" ref="Z14:Z40" si="4">DATE($Q$2,$U$2,A14)</f>
        <v>45019</v>
      </c>
      <c r="AB14" s="77">
        <f t="shared" si="0"/>
        <v>0.33263888888888887</v>
      </c>
      <c r="AC14" s="78">
        <f t="shared" ref="AC14:AC40" si="5">+AB14</f>
        <v>0.33263888888888887</v>
      </c>
      <c r="AD14" s="79">
        <f t="shared" ref="AD14:AD40" si="6">+AC14*24</f>
        <v>7.9833333333333325</v>
      </c>
      <c r="AE14" s="80">
        <f t="shared" ref="AE14:AE40" si="7">HOUR(AC14)</f>
        <v>7</v>
      </c>
      <c r="AF14" s="81">
        <f t="shared" ref="AF14:AF40" si="8">MINUTE(AC14)</f>
        <v>59</v>
      </c>
      <c r="AG14" s="81">
        <f t="shared" si="1"/>
        <v>60</v>
      </c>
      <c r="AH14" s="81">
        <f t="shared" ref="AH14:AH40" si="9">IF(AG14=60,1,0)</f>
        <v>1</v>
      </c>
      <c r="AI14" s="82">
        <f t="shared" ref="AI14:AI40" si="10">IF(AG14=30,0.5,0)</f>
        <v>0</v>
      </c>
      <c r="AJ14" s="82">
        <f t="shared" ref="AJ14:AJ40" si="11">+AE14+AH14+AI14</f>
        <v>8</v>
      </c>
      <c r="AL14" s="8">
        <v>2</v>
      </c>
      <c r="AM14" s="8">
        <v>0</v>
      </c>
    </row>
    <row r="15" spans="1:39" ht="22.5" customHeight="1">
      <c r="A15" s="496">
        <v>5</v>
      </c>
      <c r="B15" s="497"/>
      <c r="C15" s="485">
        <f t="shared" si="2"/>
        <v>45021</v>
      </c>
      <c r="D15" s="485"/>
      <c r="E15" s="516">
        <v>0.41666666666666669</v>
      </c>
      <c r="F15" s="517"/>
      <c r="G15" s="518"/>
      <c r="H15" s="516">
        <v>0.61805555555555558</v>
      </c>
      <c r="I15" s="517"/>
      <c r="J15" s="518"/>
      <c r="K15" s="519">
        <f t="shared" si="3"/>
        <v>4.8333333333333339</v>
      </c>
      <c r="L15" s="520"/>
      <c r="M15" s="521"/>
      <c r="N15" s="522">
        <v>1</v>
      </c>
      <c r="O15" s="497"/>
      <c r="P15" s="497"/>
      <c r="Q15" s="497"/>
      <c r="R15" s="497"/>
      <c r="S15" s="497"/>
      <c r="T15" s="497"/>
      <c r="U15" s="497" t="s">
        <v>38</v>
      </c>
      <c r="V15" s="497"/>
      <c r="W15" s="497"/>
      <c r="X15" s="523"/>
      <c r="Z15" s="76">
        <f t="shared" si="4"/>
        <v>45021</v>
      </c>
      <c r="AB15" s="77">
        <f t="shared" si="0"/>
        <v>0.2013888888888889</v>
      </c>
      <c r="AC15" s="78">
        <f t="shared" si="5"/>
        <v>0.2013888888888889</v>
      </c>
      <c r="AD15" s="79">
        <f t="shared" si="6"/>
        <v>4.8333333333333339</v>
      </c>
      <c r="AE15" s="80">
        <f t="shared" si="7"/>
        <v>4</v>
      </c>
      <c r="AF15" s="81">
        <f t="shared" si="8"/>
        <v>50</v>
      </c>
      <c r="AG15" s="81">
        <f t="shared" si="1"/>
        <v>60</v>
      </c>
      <c r="AH15" s="81">
        <f t="shared" si="9"/>
        <v>1</v>
      </c>
      <c r="AI15" s="82">
        <f t="shared" si="10"/>
        <v>0</v>
      </c>
      <c r="AJ15" s="82">
        <f t="shared" si="11"/>
        <v>5</v>
      </c>
      <c r="AL15" s="8">
        <v>3</v>
      </c>
      <c r="AM15" s="8">
        <v>0</v>
      </c>
    </row>
    <row r="16" spans="1:39" ht="22.5" customHeight="1">
      <c r="A16" s="496">
        <v>7</v>
      </c>
      <c r="B16" s="497"/>
      <c r="C16" s="485">
        <f t="shared" si="2"/>
        <v>45023</v>
      </c>
      <c r="D16" s="485"/>
      <c r="E16" s="516">
        <v>0.39583333333333331</v>
      </c>
      <c r="F16" s="517"/>
      <c r="G16" s="518"/>
      <c r="H16" s="516">
        <v>0.58333333333333337</v>
      </c>
      <c r="I16" s="517"/>
      <c r="J16" s="518"/>
      <c r="K16" s="519">
        <f t="shared" si="3"/>
        <v>4.5000000000000018</v>
      </c>
      <c r="L16" s="520"/>
      <c r="M16" s="521"/>
      <c r="N16" s="522">
        <v>2</v>
      </c>
      <c r="O16" s="497"/>
      <c r="P16" s="497"/>
      <c r="Q16" s="497"/>
      <c r="R16" s="497"/>
      <c r="S16" s="497"/>
      <c r="T16" s="497"/>
      <c r="U16" s="497" t="s">
        <v>38</v>
      </c>
      <c r="V16" s="497"/>
      <c r="W16" s="497"/>
      <c r="X16" s="523"/>
      <c r="Z16" s="76">
        <f t="shared" si="4"/>
        <v>45023</v>
      </c>
      <c r="AB16" s="77">
        <f t="shared" si="0"/>
        <v>0.18750000000000006</v>
      </c>
      <c r="AC16" s="78">
        <f t="shared" si="5"/>
        <v>0.18750000000000006</v>
      </c>
      <c r="AD16" s="79">
        <f t="shared" si="6"/>
        <v>4.5000000000000018</v>
      </c>
      <c r="AE16" s="80">
        <f t="shared" si="7"/>
        <v>4</v>
      </c>
      <c r="AF16" s="81">
        <f t="shared" si="8"/>
        <v>30</v>
      </c>
      <c r="AG16" s="81">
        <f t="shared" si="1"/>
        <v>30</v>
      </c>
      <c r="AH16" s="81">
        <f t="shared" si="9"/>
        <v>0</v>
      </c>
      <c r="AI16" s="82">
        <f t="shared" si="10"/>
        <v>0.5</v>
      </c>
      <c r="AJ16" s="82">
        <f t="shared" si="11"/>
        <v>4.5</v>
      </c>
      <c r="AL16" s="8">
        <v>4</v>
      </c>
      <c r="AM16" s="8">
        <v>0</v>
      </c>
    </row>
    <row r="17" spans="1:39" ht="22.5" customHeight="1">
      <c r="A17" s="496">
        <v>9</v>
      </c>
      <c r="B17" s="497"/>
      <c r="C17" s="485">
        <f t="shared" si="2"/>
        <v>45025</v>
      </c>
      <c r="D17" s="485"/>
      <c r="E17" s="516">
        <v>0.35416666666666669</v>
      </c>
      <c r="F17" s="517"/>
      <c r="G17" s="518"/>
      <c r="H17" s="516">
        <v>0.52013888888888882</v>
      </c>
      <c r="I17" s="517"/>
      <c r="J17" s="518"/>
      <c r="K17" s="519">
        <f>+AD17</f>
        <v>3.9833333333333312</v>
      </c>
      <c r="L17" s="520"/>
      <c r="M17" s="521"/>
      <c r="N17" s="522">
        <v>0</v>
      </c>
      <c r="O17" s="497"/>
      <c r="P17" s="497"/>
      <c r="Q17" s="497"/>
      <c r="R17" s="497"/>
      <c r="S17" s="497"/>
      <c r="T17" s="497"/>
      <c r="U17" s="497" t="s">
        <v>38</v>
      </c>
      <c r="V17" s="497"/>
      <c r="W17" s="497"/>
      <c r="X17" s="523"/>
      <c r="Z17" s="76">
        <f t="shared" si="4"/>
        <v>45025</v>
      </c>
      <c r="AB17" s="77">
        <f t="shared" si="0"/>
        <v>0.16597222222222213</v>
      </c>
      <c r="AC17" s="78">
        <f t="shared" si="5"/>
        <v>0.16597222222222213</v>
      </c>
      <c r="AD17" s="79">
        <f t="shared" si="6"/>
        <v>3.9833333333333312</v>
      </c>
      <c r="AE17" s="80">
        <f t="shared" si="7"/>
        <v>3</v>
      </c>
      <c r="AF17" s="81">
        <f t="shared" si="8"/>
        <v>59</v>
      </c>
      <c r="AG17" s="81">
        <f t="shared" si="1"/>
        <v>60</v>
      </c>
      <c r="AH17" s="81">
        <f t="shared" si="9"/>
        <v>1</v>
      </c>
      <c r="AI17" s="82">
        <f t="shared" si="10"/>
        <v>0</v>
      </c>
      <c r="AJ17" s="82">
        <f t="shared" si="11"/>
        <v>4</v>
      </c>
      <c r="AL17" s="8">
        <v>5</v>
      </c>
      <c r="AM17" s="8">
        <v>0</v>
      </c>
    </row>
    <row r="18" spans="1:39" ht="22.5" customHeight="1">
      <c r="A18" s="484"/>
      <c r="B18" s="301"/>
      <c r="C18" s="485" t="str">
        <f t="shared" si="2"/>
        <v/>
      </c>
      <c r="D18" s="485"/>
      <c r="E18" s="486"/>
      <c r="F18" s="487"/>
      <c r="G18" s="488"/>
      <c r="H18" s="486"/>
      <c r="I18" s="487"/>
      <c r="J18" s="488"/>
      <c r="K18" s="519">
        <f t="shared" si="3"/>
        <v>0</v>
      </c>
      <c r="L18" s="520"/>
      <c r="M18" s="521"/>
      <c r="N18" s="330"/>
      <c r="O18" s="301"/>
      <c r="P18" s="301"/>
      <c r="Q18" s="301"/>
      <c r="R18" s="301"/>
      <c r="S18" s="301"/>
      <c r="T18" s="301"/>
      <c r="U18" s="301"/>
      <c r="V18" s="301"/>
      <c r="W18" s="301"/>
      <c r="X18" s="302"/>
      <c r="Z18" s="76">
        <f t="shared" si="4"/>
        <v>45016</v>
      </c>
      <c r="AB18" s="77">
        <f t="shared" si="0"/>
        <v>0</v>
      </c>
      <c r="AC18" s="78">
        <f t="shared" si="5"/>
        <v>0</v>
      </c>
      <c r="AD18" s="79">
        <f t="shared" si="6"/>
        <v>0</v>
      </c>
      <c r="AE18" s="80">
        <f t="shared" si="7"/>
        <v>0</v>
      </c>
      <c r="AF18" s="81">
        <f t="shared" si="8"/>
        <v>0</v>
      </c>
      <c r="AG18" s="81">
        <f t="shared" si="1"/>
        <v>0</v>
      </c>
      <c r="AH18" s="81">
        <f t="shared" si="9"/>
        <v>0</v>
      </c>
      <c r="AI18" s="82">
        <f t="shared" si="10"/>
        <v>0</v>
      </c>
      <c r="AJ18" s="82">
        <f t="shared" si="11"/>
        <v>0</v>
      </c>
      <c r="AL18" s="8">
        <v>6</v>
      </c>
      <c r="AM18" s="8">
        <v>0</v>
      </c>
    </row>
    <row r="19" spans="1:39" ht="22.5" customHeight="1">
      <c r="A19" s="484"/>
      <c r="B19" s="301"/>
      <c r="C19" s="485" t="str">
        <f t="shared" si="2"/>
        <v/>
      </c>
      <c r="D19" s="485"/>
      <c r="E19" s="486"/>
      <c r="F19" s="487"/>
      <c r="G19" s="488"/>
      <c r="H19" s="486"/>
      <c r="I19" s="487"/>
      <c r="J19" s="488"/>
      <c r="K19" s="519">
        <f t="shared" si="3"/>
        <v>0</v>
      </c>
      <c r="L19" s="520"/>
      <c r="M19" s="521"/>
      <c r="N19" s="330"/>
      <c r="O19" s="301"/>
      <c r="P19" s="301"/>
      <c r="Q19" s="301"/>
      <c r="R19" s="301"/>
      <c r="S19" s="301"/>
      <c r="T19" s="301"/>
      <c r="U19" s="301"/>
      <c r="V19" s="301"/>
      <c r="W19" s="301"/>
      <c r="X19" s="302"/>
      <c r="Z19" s="76">
        <f t="shared" si="4"/>
        <v>45016</v>
      </c>
      <c r="AB19" s="77">
        <f t="shared" si="0"/>
        <v>0</v>
      </c>
      <c r="AC19" s="78">
        <f t="shared" si="5"/>
        <v>0</v>
      </c>
      <c r="AD19" s="79">
        <f t="shared" si="6"/>
        <v>0</v>
      </c>
      <c r="AE19" s="80">
        <f t="shared" si="7"/>
        <v>0</v>
      </c>
      <c r="AF19" s="81">
        <f t="shared" si="8"/>
        <v>0</v>
      </c>
      <c r="AG19" s="81">
        <f t="shared" si="1"/>
        <v>0</v>
      </c>
      <c r="AH19" s="81">
        <f t="shared" si="9"/>
        <v>0</v>
      </c>
      <c r="AI19" s="82">
        <f t="shared" si="10"/>
        <v>0</v>
      </c>
      <c r="AJ19" s="82">
        <f t="shared" si="11"/>
        <v>0</v>
      </c>
      <c r="AL19" s="8">
        <v>7</v>
      </c>
      <c r="AM19" s="8">
        <v>0</v>
      </c>
    </row>
    <row r="20" spans="1:39" ht="22.5" customHeight="1">
      <c r="A20" s="484"/>
      <c r="B20" s="301"/>
      <c r="C20" s="485" t="str">
        <f t="shared" si="2"/>
        <v/>
      </c>
      <c r="D20" s="485"/>
      <c r="E20" s="486"/>
      <c r="F20" s="487"/>
      <c r="G20" s="488"/>
      <c r="H20" s="486"/>
      <c r="I20" s="487"/>
      <c r="J20" s="488"/>
      <c r="K20" s="519">
        <f t="shared" si="3"/>
        <v>0</v>
      </c>
      <c r="L20" s="520"/>
      <c r="M20" s="521"/>
      <c r="N20" s="330"/>
      <c r="O20" s="301"/>
      <c r="P20" s="301"/>
      <c r="Q20" s="301"/>
      <c r="R20" s="301"/>
      <c r="S20" s="301"/>
      <c r="T20" s="301"/>
      <c r="U20" s="301"/>
      <c r="V20" s="301"/>
      <c r="W20" s="301"/>
      <c r="X20" s="302"/>
      <c r="Z20" s="76">
        <f t="shared" si="4"/>
        <v>45016</v>
      </c>
      <c r="AB20" s="77">
        <f t="shared" si="0"/>
        <v>0</v>
      </c>
      <c r="AC20" s="78">
        <f t="shared" si="5"/>
        <v>0</v>
      </c>
      <c r="AD20" s="79">
        <f t="shared" si="6"/>
        <v>0</v>
      </c>
      <c r="AE20" s="80">
        <f t="shared" si="7"/>
        <v>0</v>
      </c>
      <c r="AF20" s="81">
        <f t="shared" si="8"/>
        <v>0</v>
      </c>
      <c r="AG20" s="81">
        <f t="shared" si="1"/>
        <v>0</v>
      </c>
      <c r="AH20" s="81">
        <f t="shared" si="9"/>
        <v>0</v>
      </c>
      <c r="AI20" s="82">
        <f t="shared" si="10"/>
        <v>0</v>
      </c>
      <c r="AJ20" s="82">
        <f t="shared" si="11"/>
        <v>0</v>
      </c>
      <c r="AL20" s="8">
        <v>8</v>
      </c>
      <c r="AM20" s="8">
        <v>0</v>
      </c>
    </row>
    <row r="21" spans="1:39" ht="22.5" customHeight="1">
      <c r="A21" s="484"/>
      <c r="B21" s="301"/>
      <c r="C21" s="485" t="str">
        <f t="shared" si="2"/>
        <v/>
      </c>
      <c r="D21" s="485"/>
      <c r="E21" s="486"/>
      <c r="F21" s="487"/>
      <c r="G21" s="488"/>
      <c r="H21" s="486"/>
      <c r="I21" s="487"/>
      <c r="J21" s="488"/>
      <c r="K21" s="519">
        <f t="shared" si="3"/>
        <v>0</v>
      </c>
      <c r="L21" s="520"/>
      <c r="M21" s="521"/>
      <c r="N21" s="330"/>
      <c r="O21" s="301"/>
      <c r="P21" s="301"/>
      <c r="Q21" s="301"/>
      <c r="R21" s="301"/>
      <c r="S21" s="301"/>
      <c r="T21" s="301"/>
      <c r="U21" s="301"/>
      <c r="V21" s="301"/>
      <c r="W21" s="301"/>
      <c r="X21" s="302"/>
      <c r="Z21" s="76">
        <f t="shared" si="4"/>
        <v>45016</v>
      </c>
      <c r="AB21" s="77">
        <f t="shared" si="0"/>
        <v>0</v>
      </c>
      <c r="AC21" s="78">
        <f t="shared" si="5"/>
        <v>0</v>
      </c>
      <c r="AD21" s="79">
        <f t="shared" si="6"/>
        <v>0</v>
      </c>
      <c r="AE21" s="80">
        <f t="shared" si="7"/>
        <v>0</v>
      </c>
      <c r="AF21" s="81">
        <f t="shared" si="8"/>
        <v>0</v>
      </c>
      <c r="AG21" s="81">
        <f t="shared" si="1"/>
        <v>0</v>
      </c>
      <c r="AH21" s="81">
        <f t="shared" si="9"/>
        <v>0</v>
      </c>
      <c r="AI21" s="82">
        <f t="shared" si="10"/>
        <v>0</v>
      </c>
      <c r="AJ21" s="82">
        <f t="shared" si="11"/>
        <v>0</v>
      </c>
      <c r="AL21" s="8">
        <v>9</v>
      </c>
      <c r="AM21" s="8">
        <v>0</v>
      </c>
    </row>
    <row r="22" spans="1:39" ht="22.5" customHeight="1">
      <c r="A22" s="484"/>
      <c r="B22" s="301"/>
      <c r="C22" s="485" t="str">
        <f t="shared" si="2"/>
        <v/>
      </c>
      <c r="D22" s="485"/>
      <c r="E22" s="486"/>
      <c r="F22" s="487"/>
      <c r="G22" s="488"/>
      <c r="H22" s="486"/>
      <c r="I22" s="487"/>
      <c r="J22" s="488"/>
      <c r="K22" s="519">
        <f t="shared" si="3"/>
        <v>0</v>
      </c>
      <c r="L22" s="520"/>
      <c r="M22" s="521"/>
      <c r="N22" s="330"/>
      <c r="O22" s="301"/>
      <c r="P22" s="301"/>
      <c r="Q22" s="301"/>
      <c r="R22" s="301"/>
      <c r="S22" s="301"/>
      <c r="T22" s="301"/>
      <c r="U22" s="301"/>
      <c r="V22" s="301"/>
      <c r="W22" s="301"/>
      <c r="X22" s="302"/>
      <c r="Z22" s="76">
        <f t="shared" si="4"/>
        <v>45016</v>
      </c>
      <c r="AB22" s="77">
        <f t="shared" si="0"/>
        <v>0</v>
      </c>
      <c r="AC22" s="78">
        <f t="shared" si="5"/>
        <v>0</v>
      </c>
      <c r="AD22" s="79">
        <f t="shared" si="6"/>
        <v>0</v>
      </c>
      <c r="AE22" s="80">
        <f t="shared" si="7"/>
        <v>0</v>
      </c>
      <c r="AF22" s="81">
        <f t="shared" si="8"/>
        <v>0</v>
      </c>
      <c r="AG22" s="81">
        <f t="shared" si="1"/>
        <v>0</v>
      </c>
      <c r="AH22" s="81">
        <f t="shared" si="9"/>
        <v>0</v>
      </c>
      <c r="AI22" s="82">
        <f t="shared" si="10"/>
        <v>0</v>
      </c>
      <c r="AJ22" s="82">
        <f t="shared" si="11"/>
        <v>0</v>
      </c>
      <c r="AL22" s="8">
        <v>10</v>
      </c>
      <c r="AM22" s="8">
        <v>30</v>
      </c>
    </row>
    <row r="23" spans="1:39" ht="22.5" customHeight="1">
      <c r="A23" s="484"/>
      <c r="B23" s="301"/>
      <c r="C23" s="485" t="str">
        <f t="shared" si="2"/>
        <v/>
      </c>
      <c r="D23" s="485"/>
      <c r="E23" s="486"/>
      <c r="F23" s="487"/>
      <c r="G23" s="488"/>
      <c r="H23" s="486"/>
      <c r="I23" s="487"/>
      <c r="J23" s="488"/>
      <c r="K23" s="519">
        <f t="shared" si="3"/>
        <v>0</v>
      </c>
      <c r="L23" s="520"/>
      <c r="M23" s="521"/>
      <c r="N23" s="330"/>
      <c r="O23" s="301"/>
      <c r="P23" s="301"/>
      <c r="Q23" s="301"/>
      <c r="R23" s="301"/>
      <c r="S23" s="301"/>
      <c r="T23" s="301"/>
      <c r="U23" s="301"/>
      <c r="V23" s="301"/>
      <c r="W23" s="301"/>
      <c r="X23" s="302"/>
      <c r="Z23" s="76">
        <f t="shared" si="4"/>
        <v>45016</v>
      </c>
      <c r="AB23" s="77">
        <f t="shared" si="0"/>
        <v>0</v>
      </c>
      <c r="AC23" s="78">
        <f t="shared" si="5"/>
        <v>0</v>
      </c>
      <c r="AD23" s="79">
        <f t="shared" si="6"/>
        <v>0</v>
      </c>
      <c r="AE23" s="80">
        <f t="shared" si="7"/>
        <v>0</v>
      </c>
      <c r="AF23" s="81">
        <f t="shared" si="8"/>
        <v>0</v>
      </c>
      <c r="AG23" s="81">
        <f t="shared" si="1"/>
        <v>0</v>
      </c>
      <c r="AH23" s="81">
        <f t="shared" si="9"/>
        <v>0</v>
      </c>
      <c r="AI23" s="82">
        <f t="shared" si="10"/>
        <v>0</v>
      </c>
      <c r="AJ23" s="82">
        <f t="shared" si="11"/>
        <v>0</v>
      </c>
      <c r="AL23" s="8">
        <v>11</v>
      </c>
      <c r="AM23" s="8">
        <v>30</v>
      </c>
    </row>
    <row r="24" spans="1:39" ht="22.5" customHeight="1">
      <c r="A24" s="484"/>
      <c r="B24" s="301"/>
      <c r="C24" s="485" t="str">
        <f t="shared" si="2"/>
        <v/>
      </c>
      <c r="D24" s="485"/>
      <c r="E24" s="486"/>
      <c r="F24" s="487"/>
      <c r="G24" s="488"/>
      <c r="H24" s="486"/>
      <c r="I24" s="487"/>
      <c r="J24" s="488"/>
      <c r="K24" s="519">
        <f t="shared" si="3"/>
        <v>0</v>
      </c>
      <c r="L24" s="520"/>
      <c r="M24" s="521"/>
      <c r="N24" s="330"/>
      <c r="O24" s="301"/>
      <c r="P24" s="301"/>
      <c r="Q24" s="301"/>
      <c r="R24" s="301"/>
      <c r="S24" s="301"/>
      <c r="T24" s="301"/>
      <c r="U24" s="301"/>
      <c r="V24" s="301"/>
      <c r="W24" s="301"/>
      <c r="X24" s="302"/>
      <c r="Z24" s="76">
        <f t="shared" si="4"/>
        <v>45016</v>
      </c>
      <c r="AB24" s="77">
        <f t="shared" si="0"/>
        <v>0</v>
      </c>
      <c r="AC24" s="78">
        <f t="shared" si="5"/>
        <v>0</v>
      </c>
      <c r="AD24" s="79">
        <f t="shared" si="6"/>
        <v>0</v>
      </c>
      <c r="AE24" s="80">
        <f t="shared" si="7"/>
        <v>0</v>
      </c>
      <c r="AF24" s="81">
        <f t="shared" si="8"/>
        <v>0</v>
      </c>
      <c r="AG24" s="81">
        <f t="shared" si="1"/>
        <v>0</v>
      </c>
      <c r="AH24" s="81">
        <f t="shared" si="9"/>
        <v>0</v>
      </c>
      <c r="AI24" s="82">
        <f t="shared" si="10"/>
        <v>0</v>
      </c>
      <c r="AJ24" s="82">
        <f t="shared" si="11"/>
        <v>0</v>
      </c>
      <c r="AL24" s="8">
        <v>12</v>
      </c>
      <c r="AM24" s="8">
        <v>30</v>
      </c>
    </row>
    <row r="25" spans="1:39" ht="22.5" customHeight="1">
      <c r="A25" s="484"/>
      <c r="B25" s="301"/>
      <c r="C25" s="485" t="str">
        <f t="shared" si="2"/>
        <v/>
      </c>
      <c r="D25" s="485"/>
      <c r="E25" s="486"/>
      <c r="F25" s="487"/>
      <c r="G25" s="488"/>
      <c r="H25" s="486"/>
      <c r="I25" s="487"/>
      <c r="J25" s="488"/>
      <c r="K25" s="519">
        <f t="shared" si="3"/>
        <v>0</v>
      </c>
      <c r="L25" s="520"/>
      <c r="M25" s="521"/>
      <c r="N25" s="330"/>
      <c r="O25" s="301"/>
      <c r="P25" s="301"/>
      <c r="Q25" s="301"/>
      <c r="R25" s="301"/>
      <c r="S25" s="301"/>
      <c r="T25" s="301"/>
      <c r="U25" s="301"/>
      <c r="V25" s="301"/>
      <c r="W25" s="301"/>
      <c r="X25" s="302"/>
      <c r="Z25" s="76">
        <f t="shared" si="4"/>
        <v>45016</v>
      </c>
      <c r="AB25" s="77">
        <f t="shared" si="0"/>
        <v>0</v>
      </c>
      <c r="AC25" s="78">
        <f t="shared" si="5"/>
        <v>0</v>
      </c>
      <c r="AD25" s="79">
        <f t="shared" si="6"/>
        <v>0</v>
      </c>
      <c r="AE25" s="80">
        <f t="shared" si="7"/>
        <v>0</v>
      </c>
      <c r="AF25" s="81">
        <f t="shared" si="8"/>
        <v>0</v>
      </c>
      <c r="AG25" s="81">
        <f t="shared" si="1"/>
        <v>0</v>
      </c>
      <c r="AH25" s="81">
        <f t="shared" si="9"/>
        <v>0</v>
      </c>
      <c r="AI25" s="82">
        <f t="shared" si="10"/>
        <v>0</v>
      </c>
      <c r="AJ25" s="82">
        <f t="shared" si="11"/>
        <v>0</v>
      </c>
      <c r="AL25" s="8">
        <v>13</v>
      </c>
      <c r="AM25" s="8">
        <v>30</v>
      </c>
    </row>
    <row r="26" spans="1:39" ht="22.5" customHeight="1">
      <c r="A26" s="484"/>
      <c r="B26" s="301"/>
      <c r="C26" s="485" t="str">
        <f t="shared" si="2"/>
        <v/>
      </c>
      <c r="D26" s="485"/>
      <c r="E26" s="486"/>
      <c r="F26" s="487"/>
      <c r="G26" s="488"/>
      <c r="H26" s="486"/>
      <c r="I26" s="487"/>
      <c r="J26" s="488"/>
      <c r="K26" s="519">
        <f t="shared" si="3"/>
        <v>0</v>
      </c>
      <c r="L26" s="520"/>
      <c r="M26" s="521"/>
      <c r="N26" s="330"/>
      <c r="O26" s="301"/>
      <c r="P26" s="301"/>
      <c r="Q26" s="301"/>
      <c r="R26" s="301"/>
      <c r="S26" s="301"/>
      <c r="T26" s="301"/>
      <c r="U26" s="301"/>
      <c r="V26" s="301"/>
      <c r="W26" s="301"/>
      <c r="X26" s="302"/>
      <c r="Z26" s="76">
        <f t="shared" si="4"/>
        <v>45016</v>
      </c>
      <c r="AB26" s="77">
        <f t="shared" si="0"/>
        <v>0</v>
      </c>
      <c r="AC26" s="78">
        <f t="shared" si="5"/>
        <v>0</v>
      </c>
      <c r="AD26" s="79">
        <f t="shared" si="6"/>
        <v>0</v>
      </c>
      <c r="AE26" s="80">
        <f t="shared" si="7"/>
        <v>0</v>
      </c>
      <c r="AF26" s="81">
        <f t="shared" si="8"/>
        <v>0</v>
      </c>
      <c r="AG26" s="81">
        <f t="shared" si="1"/>
        <v>0</v>
      </c>
      <c r="AH26" s="81">
        <f t="shared" si="9"/>
        <v>0</v>
      </c>
      <c r="AI26" s="82">
        <f t="shared" si="10"/>
        <v>0</v>
      </c>
      <c r="AJ26" s="82">
        <f t="shared" si="11"/>
        <v>0</v>
      </c>
      <c r="AL26" s="8">
        <v>14</v>
      </c>
      <c r="AM26" s="8">
        <v>30</v>
      </c>
    </row>
    <row r="27" spans="1:39" ht="22.5" customHeight="1">
      <c r="A27" s="484"/>
      <c r="B27" s="301"/>
      <c r="C27" s="485" t="str">
        <f t="shared" si="2"/>
        <v/>
      </c>
      <c r="D27" s="485"/>
      <c r="E27" s="486"/>
      <c r="F27" s="487"/>
      <c r="G27" s="488"/>
      <c r="H27" s="486"/>
      <c r="I27" s="487"/>
      <c r="J27" s="488"/>
      <c r="K27" s="519">
        <f t="shared" si="3"/>
        <v>0</v>
      </c>
      <c r="L27" s="520"/>
      <c r="M27" s="521"/>
      <c r="N27" s="330"/>
      <c r="O27" s="301"/>
      <c r="P27" s="301"/>
      <c r="Q27" s="301"/>
      <c r="R27" s="301"/>
      <c r="S27" s="301"/>
      <c r="T27" s="301"/>
      <c r="U27" s="301"/>
      <c r="V27" s="301"/>
      <c r="W27" s="301"/>
      <c r="X27" s="302"/>
      <c r="Z27" s="76">
        <f t="shared" si="4"/>
        <v>45016</v>
      </c>
      <c r="AB27" s="77">
        <f t="shared" si="0"/>
        <v>0</v>
      </c>
      <c r="AC27" s="78">
        <f t="shared" si="5"/>
        <v>0</v>
      </c>
      <c r="AD27" s="79">
        <f t="shared" si="6"/>
        <v>0</v>
      </c>
      <c r="AE27" s="80">
        <f t="shared" si="7"/>
        <v>0</v>
      </c>
      <c r="AF27" s="81">
        <f t="shared" si="8"/>
        <v>0</v>
      </c>
      <c r="AG27" s="81">
        <f t="shared" si="1"/>
        <v>0</v>
      </c>
      <c r="AH27" s="81">
        <f t="shared" si="9"/>
        <v>0</v>
      </c>
      <c r="AI27" s="82">
        <f t="shared" si="10"/>
        <v>0</v>
      </c>
      <c r="AJ27" s="82">
        <f t="shared" si="11"/>
        <v>0</v>
      </c>
      <c r="AL27" s="8">
        <v>15</v>
      </c>
      <c r="AM27" s="8">
        <v>30</v>
      </c>
    </row>
    <row r="28" spans="1:39" ht="22.5" customHeight="1">
      <c r="A28" s="484"/>
      <c r="B28" s="301"/>
      <c r="C28" s="485" t="str">
        <f t="shared" si="2"/>
        <v/>
      </c>
      <c r="D28" s="485"/>
      <c r="E28" s="486"/>
      <c r="F28" s="487"/>
      <c r="G28" s="488"/>
      <c r="H28" s="486"/>
      <c r="I28" s="487"/>
      <c r="J28" s="488"/>
      <c r="K28" s="519">
        <f t="shared" si="3"/>
        <v>0</v>
      </c>
      <c r="L28" s="520"/>
      <c r="M28" s="521"/>
      <c r="N28" s="330"/>
      <c r="O28" s="301"/>
      <c r="P28" s="301"/>
      <c r="Q28" s="301"/>
      <c r="R28" s="301"/>
      <c r="S28" s="301"/>
      <c r="T28" s="301"/>
      <c r="U28" s="301"/>
      <c r="V28" s="301"/>
      <c r="W28" s="301"/>
      <c r="X28" s="302"/>
      <c r="Z28" s="76">
        <f t="shared" si="4"/>
        <v>45016</v>
      </c>
      <c r="AB28" s="77">
        <f t="shared" si="0"/>
        <v>0</v>
      </c>
      <c r="AC28" s="78">
        <f t="shared" si="5"/>
        <v>0</v>
      </c>
      <c r="AD28" s="79">
        <f t="shared" si="6"/>
        <v>0</v>
      </c>
      <c r="AE28" s="80">
        <f t="shared" si="7"/>
        <v>0</v>
      </c>
      <c r="AF28" s="81">
        <f t="shared" si="8"/>
        <v>0</v>
      </c>
      <c r="AG28" s="81">
        <f t="shared" si="1"/>
        <v>0</v>
      </c>
      <c r="AH28" s="81">
        <f t="shared" si="9"/>
        <v>0</v>
      </c>
      <c r="AI28" s="82">
        <f t="shared" si="10"/>
        <v>0</v>
      </c>
      <c r="AJ28" s="82">
        <f t="shared" si="11"/>
        <v>0</v>
      </c>
      <c r="AL28" s="8">
        <v>16</v>
      </c>
      <c r="AM28" s="8">
        <v>30</v>
      </c>
    </row>
    <row r="29" spans="1:39" ht="22.5" customHeight="1">
      <c r="A29" s="484"/>
      <c r="B29" s="301"/>
      <c r="C29" s="485" t="str">
        <f t="shared" si="2"/>
        <v/>
      </c>
      <c r="D29" s="485"/>
      <c r="E29" s="486"/>
      <c r="F29" s="487"/>
      <c r="G29" s="488"/>
      <c r="H29" s="486"/>
      <c r="I29" s="487"/>
      <c r="J29" s="488"/>
      <c r="K29" s="519">
        <f t="shared" si="3"/>
        <v>0</v>
      </c>
      <c r="L29" s="520"/>
      <c r="M29" s="521"/>
      <c r="N29" s="330"/>
      <c r="O29" s="301"/>
      <c r="P29" s="301"/>
      <c r="Q29" s="301"/>
      <c r="R29" s="301"/>
      <c r="S29" s="301"/>
      <c r="T29" s="301"/>
      <c r="U29" s="301"/>
      <c r="V29" s="301"/>
      <c r="W29" s="301"/>
      <c r="X29" s="302"/>
      <c r="Z29" s="76">
        <f t="shared" si="4"/>
        <v>45016</v>
      </c>
      <c r="AB29" s="77">
        <f t="shared" si="0"/>
        <v>0</v>
      </c>
      <c r="AC29" s="78">
        <f t="shared" si="5"/>
        <v>0</v>
      </c>
      <c r="AD29" s="79">
        <f t="shared" si="6"/>
        <v>0</v>
      </c>
      <c r="AE29" s="80">
        <f t="shared" si="7"/>
        <v>0</v>
      </c>
      <c r="AF29" s="81">
        <f t="shared" si="8"/>
        <v>0</v>
      </c>
      <c r="AG29" s="81">
        <f t="shared" si="1"/>
        <v>0</v>
      </c>
      <c r="AH29" s="81">
        <f t="shared" si="9"/>
        <v>0</v>
      </c>
      <c r="AI29" s="82">
        <f t="shared" si="10"/>
        <v>0</v>
      </c>
      <c r="AJ29" s="82">
        <f t="shared" si="11"/>
        <v>0</v>
      </c>
      <c r="AL29" s="8">
        <v>17</v>
      </c>
      <c r="AM29" s="8">
        <v>30</v>
      </c>
    </row>
    <row r="30" spans="1:39" ht="22.5" customHeight="1">
      <c r="A30" s="484"/>
      <c r="B30" s="301"/>
      <c r="C30" s="485" t="str">
        <f t="shared" si="2"/>
        <v/>
      </c>
      <c r="D30" s="485"/>
      <c r="E30" s="486"/>
      <c r="F30" s="487"/>
      <c r="G30" s="488"/>
      <c r="H30" s="486"/>
      <c r="I30" s="487"/>
      <c r="J30" s="488"/>
      <c r="K30" s="519">
        <f t="shared" si="3"/>
        <v>0</v>
      </c>
      <c r="L30" s="520"/>
      <c r="M30" s="521"/>
      <c r="N30" s="330"/>
      <c r="O30" s="301"/>
      <c r="P30" s="301"/>
      <c r="Q30" s="301"/>
      <c r="R30" s="301"/>
      <c r="S30" s="301"/>
      <c r="T30" s="301"/>
      <c r="U30" s="301"/>
      <c r="V30" s="301"/>
      <c r="W30" s="301"/>
      <c r="X30" s="302"/>
      <c r="Z30" s="76">
        <f t="shared" si="4"/>
        <v>45016</v>
      </c>
      <c r="AB30" s="77">
        <f t="shared" si="0"/>
        <v>0</v>
      </c>
      <c r="AC30" s="78">
        <f t="shared" si="5"/>
        <v>0</v>
      </c>
      <c r="AD30" s="79">
        <f t="shared" si="6"/>
        <v>0</v>
      </c>
      <c r="AE30" s="80">
        <f t="shared" si="7"/>
        <v>0</v>
      </c>
      <c r="AF30" s="81">
        <f t="shared" si="8"/>
        <v>0</v>
      </c>
      <c r="AG30" s="81">
        <f t="shared" si="1"/>
        <v>0</v>
      </c>
      <c r="AH30" s="81">
        <f t="shared" si="9"/>
        <v>0</v>
      </c>
      <c r="AI30" s="82">
        <f t="shared" si="10"/>
        <v>0</v>
      </c>
      <c r="AJ30" s="82">
        <f t="shared" si="11"/>
        <v>0</v>
      </c>
      <c r="AL30" s="8">
        <v>18</v>
      </c>
      <c r="AM30" s="8">
        <v>30</v>
      </c>
    </row>
    <row r="31" spans="1:39" ht="22.5" customHeight="1">
      <c r="A31" s="484"/>
      <c r="B31" s="301"/>
      <c r="C31" s="485" t="str">
        <f t="shared" si="2"/>
        <v/>
      </c>
      <c r="D31" s="485"/>
      <c r="E31" s="486"/>
      <c r="F31" s="487"/>
      <c r="G31" s="488"/>
      <c r="H31" s="486"/>
      <c r="I31" s="487"/>
      <c r="J31" s="488"/>
      <c r="K31" s="519">
        <f t="shared" si="3"/>
        <v>0</v>
      </c>
      <c r="L31" s="520"/>
      <c r="M31" s="521"/>
      <c r="N31" s="330"/>
      <c r="O31" s="301"/>
      <c r="P31" s="301"/>
      <c r="Q31" s="301"/>
      <c r="R31" s="301"/>
      <c r="S31" s="301"/>
      <c r="T31" s="301"/>
      <c r="U31" s="301"/>
      <c r="V31" s="301"/>
      <c r="W31" s="301"/>
      <c r="X31" s="302"/>
      <c r="Z31" s="76">
        <f t="shared" si="4"/>
        <v>45016</v>
      </c>
      <c r="AB31" s="77">
        <f t="shared" si="0"/>
        <v>0</v>
      </c>
      <c r="AC31" s="78">
        <f t="shared" si="5"/>
        <v>0</v>
      </c>
      <c r="AD31" s="79">
        <f t="shared" si="6"/>
        <v>0</v>
      </c>
      <c r="AE31" s="80">
        <f t="shared" si="7"/>
        <v>0</v>
      </c>
      <c r="AF31" s="81">
        <f t="shared" si="8"/>
        <v>0</v>
      </c>
      <c r="AG31" s="81">
        <f t="shared" si="1"/>
        <v>0</v>
      </c>
      <c r="AH31" s="81">
        <f t="shared" si="9"/>
        <v>0</v>
      </c>
      <c r="AI31" s="82">
        <f t="shared" si="10"/>
        <v>0</v>
      </c>
      <c r="AJ31" s="82">
        <f t="shared" si="11"/>
        <v>0</v>
      </c>
      <c r="AL31" s="8">
        <v>19</v>
      </c>
      <c r="AM31" s="8">
        <v>30</v>
      </c>
    </row>
    <row r="32" spans="1:39" ht="22.5" customHeight="1">
      <c r="A32" s="484"/>
      <c r="B32" s="301"/>
      <c r="C32" s="485" t="str">
        <f t="shared" si="2"/>
        <v/>
      </c>
      <c r="D32" s="485"/>
      <c r="E32" s="486"/>
      <c r="F32" s="487"/>
      <c r="G32" s="488"/>
      <c r="H32" s="486"/>
      <c r="I32" s="487"/>
      <c r="J32" s="488"/>
      <c r="K32" s="519">
        <f t="shared" si="3"/>
        <v>0</v>
      </c>
      <c r="L32" s="520"/>
      <c r="M32" s="521"/>
      <c r="N32" s="330"/>
      <c r="O32" s="301"/>
      <c r="P32" s="301"/>
      <c r="Q32" s="301"/>
      <c r="R32" s="301"/>
      <c r="S32" s="301"/>
      <c r="T32" s="301"/>
      <c r="U32" s="301"/>
      <c r="V32" s="301"/>
      <c r="W32" s="301"/>
      <c r="X32" s="302"/>
      <c r="Z32" s="76">
        <f t="shared" si="4"/>
        <v>45016</v>
      </c>
      <c r="AB32" s="77">
        <f t="shared" si="0"/>
        <v>0</v>
      </c>
      <c r="AC32" s="78">
        <f t="shared" si="5"/>
        <v>0</v>
      </c>
      <c r="AD32" s="79">
        <f t="shared" si="6"/>
        <v>0</v>
      </c>
      <c r="AE32" s="80">
        <f t="shared" si="7"/>
        <v>0</v>
      </c>
      <c r="AF32" s="81">
        <f t="shared" si="8"/>
        <v>0</v>
      </c>
      <c r="AG32" s="81">
        <f t="shared" si="1"/>
        <v>0</v>
      </c>
      <c r="AH32" s="81">
        <f t="shared" si="9"/>
        <v>0</v>
      </c>
      <c r="AI32" s="82">
        <f t="shared" si="10"/>
        <v>0</v>
      </c>
      <c r="AJ32" s="82">
        <f t="shared" si="11"/>
        <v>0</v>
      </c>
      <c r="AL32" s="8">
        <v>20</v>
      </c>
      <c r="AM32" s="8">
        <v>30</v>
      </c>
    </row>
    <row r="33" spans="1:39" ht="22.5" customHeight="1">
      <c r="A33" s="484"/>
      <c r="B33" s="301"/>
      <c r="C33" s="485" t="str">
        <f t="shared" si="2"/>
        <v/>
      </c>
      <c r="D33" s="485"/>
      <c r="E33" s="486"/>
      <c r="F33" s="487"/>
      <c r="G33" s="488"/>
      <c r="H33" s="486"/>
      <c r="I33" s="487"/>
      <c r="J33" s="488"/>
      <c r="K33" s="519">
        <f t="shared" si="3"/>
        <v>0</v>
      </c>
      <c r="L33" s="520"/>
      <c r="M33" s="521"/>
      <c r="N33" s="330"/>
      <c r="O33" s="301"/>
      <c r="P33" s="301"/>
      <c r="Q33" s="301"/>
      <c r="R33" s="301"/>
      <c r="S33" s="301"/>
      <c r="T33" s="301"/>
      <c r="U33" s="301"/>
      <c r="V33" s="301"/>
      <c r="W33" s="301"/>
      <c r="X33" s="302"/>
      <c r="Z33" s="76">
        <f t="shared" si="4"/>
        <v>45016</v>
      </c>
      <c r="AB33" s="77">
        <f t="shared" si="0"/>
        <v>0</v>
      </c>
      <c r="AC33" s="78">
        <f t="shared" si="5"/>
        <v>0</v>
      </c>
      <c r="AD33" s="79">
        <f t="shared" si="6"/>
        <v>0</v>
      </c>
      <c r="AE33" s="80">
        <f t="shared" si="7"/>
        <v>0</v>
      </c>
      <c r="AF33" s="81">
        <f t="shared" si="8"/>
        <v>0</v>
      </c>
      <c r="AG33" s="81">
        <f t="shared" si="1"/>
        <v>0</v>
      </c>
      <c r="AH33" s="81">
        <f t="shared" si="9"/>
        <v>0</v>
      </c>
      <c r="AI33" s="82">
        <f t="shared" si="10"/>
        <v>0</v>
      </c>
      <c r="AJ33" s="82">
        <f t="shared" si="11"/>
        <v>0</v>
      </c>
      <c r="AL33" s="8">
        <v>21</v>
      </c>
      <c r="AM33" s="8">
        <v>30</v>
      </c>
    </row>
    <row r="34" spans="1:39" ht="22.5" customHeight="1">
      <c r="A34" s="484"/>
      <c r="B34" s="301"/>
      <c r="C34" s="485" t="str">
        <f t="shared" si="2"/>
        <v/>
      </c>
      <c r="D34" s="485"/>
      <c r="E34" s="486"/>
      <c r="F34" s="487"/>
      <c r="G34" s="488"/>
      <c r="H34" s="486"/>
      <c r="I34" s="487"/>
      <c r="J34" s="488"/>
      <c r="K34" s="519">
        <f t="shared" si="3"/>
        <v>0</v>
      </c>
      <c r="L34" s="520"/>
      <c r="M34" s="521"/>
      <c r="N34" s="330"/>
      <c r="O34" s="301"/>
      <c r="P34" s="301"/>
      <c r="Q34" s="301"/>
      <c r="R34" s="301"/>
      <c r="S34" s="301"/>
      <c r="T34" s="301"/>
      <c r="U34" s="301"/>
      <c r="V34" s="301"/>
      <c r="W34" s="301"/>
      <c r="X34" s="302"/>
      <c r="Z34" s="76">
        <f t="shared" si="4"/>
        <v>45016</v>
      </c>
      <c r="AB34" s="77">
        <f t="shared" si="0"/>
        <v>0</v>
      </c>
      <c r="AC34" s="78">
        <f t="shared" si="5"/>
        <v>0</v>
      </c>
      <c r="AD34" s="79">
        <f t="shared" si="6"/>
        <v>0</v>
      </c>
      <c r="AE34" s="80">
        <f t="shared" si="7"/>
        <v>0</v>
      </c>
      <c r="AF34" s="81">
        <f t="shared" si="8"/>
        <v>0</v>
      </c>
      <c r="AG34" s="81">
        <f t="shared" si="1"/>
        <v>0</v>
      </c>
      <c r="AH34" s="81">
        <f t="shared" si="9"/>
        <v>0</v>
      </c>
      <c r="AI34" s="82">
        <f t="shared" si="10"/>
        <v>0</v>
      </c>
      <c r="AJ34" s="82">
        <f t="shared" si="11"/>
        <v>0</v>
      </c>
      <c r="AL34" s="8">
        <v>22</v>
      </c>
      <c r="AM34" s="8">
        <v>30</v>
      </c>
    </row>
    <row r="35" spans="1:39" ht="22.5" customHeight="1">
      <c r="A35" s="484"/>
      <c r="B35" s="301"/>
      <c r="C35" s="485" t="str">
        <f t="shared" si="2"/>
        <v/>
      </c>
      <c r="D35" s="485"/>
      <c r="E35" s="486"/>
      <c r="F35" s="487"/>
      <c r="G35" s="488"/>
      <c r="H35" s="486"/>
      <c r="I35" s="487"/>
      <c r="J35" s="488"/>
      <c r="K35" s="519">
        <f t="shared" si="3"/>
        <v>0</v>
      </c>
      <c r="L35" s="520"/>
      <c r="M35" s="521"/>
      <c r="N35" s="330"/>
      <c r="O35" s="301"/>
      <c r="P35" s="301"/>
      <c r="Q35" s="301"/>
      <c r="R35" s="301"/>
      <c r="S35" s="301"/>
      <c r="T35" s="301"/>
      <c r="U35" s="301"/>
      <c r="V35" s="301"/>
      <c r="W35" s="301"/>
      <c r="X35" s="302"/>
      <c r="Z35" s="76">
        <f t="shared" si="4"/>
        <v>45016</v>
      </c>
      <c r="AB35" s="77">
        <f t="shared" si="0"/>
        <v>0</v>
      </c>
      <c r="AC35" s="78">
        <f t="shared" si="5"/>
        <v>0</v>
      </c>
      <c r="AD35" s="79">
        <f t="shared" si="6"/>
        <v>0</v>
      </c>
      <c r="AE35" s="80">
        <f t="shared" si="7"/>
        <v>0</v>
      </c>
      <c r="AF35" s="81">
        <f t="shared" si="8"/>
        <v>0</v>
      </c>
      <c r="AG35" s="81">
        <f t="shared" si="1"/>
        <v>0</v>
      </c>
      <c r="AH35" s="81">
        <f t="shared" si="9"/>
        <v>0</v>
      </c>
      <c r="AI35" s="82">
        <f t="shared" si="10"/>
        <v>0</v>
      </c>
      <c r="AJ35" s="82">
        <f t="shared" si="11"/>
        <v>0</v>
      </c>
      <c r="AL35" s="8">
        <v>23</v>
      </c>
      <c r="AM35" s="8">
        <v>30</v>
      </c>
    </row>
    <row r="36" spans="1:39" ht="22.5" customHeight="1">
      <c r="A36" s="484"/>
      <c r="B36" s="301"/>
      <c r="C36" s="485" t="str">
        <f t="shared" si="2"/>
        <v/>
      </c>
      <c r="D36" s="485"/>
      <c r="E36" s="486"/>
      <c r="F36" s="487"/>
      <c r="G36" s="488"/>
      <c r="H36" s="486"/>
      <c r="I36" s="487"/>
      <c r="J36" s="488"/>
      <c r="K36" s="519">
        <f t="shared" si="3"/>
        <v>0</v>
      </c>
      <c r="L36" s="520"/>
      <c r="M36" s="521"/>
      <c r="N36" s="330"/>
      <c r="O36" s="301"/>
      <c r="P36" s="301"/>
      <c r="Q36" s="301"/>
      <c r="R36" s="301"/>
      <c r="S36" s="301"/>
      <c r="T36" s="301"/>
      <c r="U36" s="301"/>
      <c r="V36" s="301"/>
      <c r="W36" s="301"/>
      <c r="X36" s="302"/>
      <c r="Z36" s="76">
        <f t="shared" si="4"/>
        <v>45016</v>
      </c>
      <c r="AB36" s="77">
        <f t="shared" si="0"/>
        <v>0</v>
      </c>
      <c r="AC36" s="78">
        <f t="shared" si="5"/>
        <v>0</v>
      </c>
      <c r="AD36" s="79">
        <f t="shared" si="6"/>
        <v>0</v>
      </c>
      <c r="AE36" s="80">
        <f t="shared" si="7"/>
        <v>0</v>
      </c>
      <c r="AF36" s="81">
        <f t="shared" si="8"/>
        <v>0</v>
      </c>
      <c r="AG36" s="81">
        <f t="shared" si="1"/>
        <v>0</v>
      </c>
      <c r="AH36" s="81">
        <f t="shared" si="9"/>
        <v>0</v>
      </c>
      <c r="AI36" s="82">
        <f t="shared" si="10"/>
        <v>0</v>
      </c>
      <c r="AJ36" s="82">
        <f t="shared" si="11"/>
        <v>0</v>
      </c>
      <c r="AL36" s="8">
        <v>24</v>
      </c>
      <c r="AM36" s="8">
        <v>30</v>
      </c>
    </row>
    <row r="37" spans="1:39" ht="22.5" customHeight="1">
      <c r="A37" s="484"/>
      <c r="B37" s="301"/>
      <c r="C37" s="485" t="str">
        <f t="shared" si="2"/>
        <v/>
      </c>
      <c r="D37" s="485"/>
      <c r="E37" s="486"/>
      <c r="F37" s="487"/>
      <c r="G37" s="488"/>
      <c r="H37" s="486"/>
      <c r="I37" s="487"/>
      <c r="J37" s="488"/>
      <c r="K37" s="519">
        <f t="shared" si="3"/>
        <v>0</v>
      </c>
      <c r="L37" s="520"/>
      <c r="M37" s="521"/>
      <c r="N37" s="330"/>
      <c r="O37" s="301"/>
      <c r="P37" s="301"/>
      <c r="Q37" s="301"/>
      <c r="R37" s="301"/>
      <c r="S37" s="301"/>
      <c r="T37" s="301"/>
      <c r="U37" s="301"/>
      <c r="V37" s="301"/>
      <c r="W37" s="301"/>
      <c r="X37" s="302"/>
      <c r="Z37" s="76">
        <f t="shared" si="4"/>
        <v>45016</v>
      </c>
      <c r="AB37" s="77">
        <f t="shared" si="0"/>
        <v>0</v>
      </c>
      <c r="AC37" s="78">
        <f t="shared" si="5"/>
        <v>0</v>
      </c>
      <c r="AD37" s="79">
        <f t="shared" si="6"/>
        <v>0</v>
      </c>
      <c r="AE37" s="80">
        <f t="shared" si="7"/>
        <v>0</v>
      </c>
      <c r="AF37" s="81">
        <f t="shared" si="8"/>
        <v>0</v>
      </c>
      <c r="AG37" s="81">
        <f t="shared" si="1"/>
        <v>0</v>
      </c>
      <c r="AH37" s="81">
        <f t="shared" si="9"/>
        <v>0</v>
      </c>
      <c r="AI37" s="82">
        <f t="shared" si="10"/>
        <v>0</v>
      </c>
      <c r="AJ37" s="82">
        <f t="shared" si="11"/>
        <v>0</v>
      </c>
      <c r="AL37" s="8">
        <v>25</v>
      </c>
      <c r="AM37" s="8">
        <v>30</v>
      </c>
    </row>
    <row r="38" spans="1:39" ht="22.5" customHeight="1">
      <c r="A38" s="484"/>
      <c r="B38" s="301"/>
      <c r="C38" s="485" t="str">
        <f t="shared" si="2"/>
        <v/>
      </c>
      <c r="D38" s="485"/>
      <c r="E38" s="486"/>
      <c r="F38" s="487"/>
      <c r="G38" s="488"/>
      <c r="H38" s="486"/>
      <c r="I38" s="487"/>
      <c r="J38" s="488"/>
      <c r="K38" s="519">
        <f t="shared" si="3"/>
        <v>0</v>
      </c>
      <c r="L38" s="520"/>
      <c r="M38" s="521"/>
      <c r="N38" s="330"/>
      <c r="O38" s="301"/>
      <c r="P38" s="301"/>
      <c r="Q38" s="301"/>
      <c r="R38" s="301"/>
      <c r="S38" s="301"/>
      <c r="T38" s="301"/>
      <c r="U38" s="301"/>
      <c r="V38" s="301"/>
      <c r="W38" s="301"/>
      <c r="X38" s="302"/>
      <c r="Z38" s="76">
        <f t="shared" si="4"/>
        <v>45016</v>
      </c>
      <c r="AB38" s="77">
        <f t="shared" si="0"/>
        <v>0</v>
      </c>
      <c r="AC38" s="78">
        <f t="shared" si="5"/>
        <v>0</v>
      </c>
      <c r="AD38" s="79">
        <f t="shared" si="6"/>
        <v>0</v>
      </c>
      <c r="AE38" s="80">
        <f t="shared" si="7"/>
        <v>0</v>
      </c>
      <c r="AF38" s="81">
        <f t="shared" si="8"/>
        <v>0</v>
      </c>
      <c r="AG38" s="81">
        <f t="shared" si="1"/>
        <v>0</v>
      </c>
      <c r="AH38" s="81">
        <f t="shared" si="9"/>
        <v>0</v>
      </c>
      <c r="AI38" s="82">
        <f t="shared" si="10"/>
        <v>0</v>
      </c>
      <c r="AJ38" s="82">
        <f t="shared" si="11"/>
        <v>0</v>
      </c>
      <c r="AL38" s="8">
        <v>26</v>
      </c>
      <c r="AM38" s="8">
        <v>30</v>
      </c>
    </row>
    <row r="39" spans="1:39" ht="22.5" customHeight="1">
      <c r="A39" s="484"/>
      <c r="B39" s="301"/>
      <c r="C39" s="485" t="str">
        <f t="shared" si="2"/>
        <v/>
      </c>
      <c r="D39" s="485"/>
      <c r="E39" s="486"/>
      <c r="F39" s="487"/>
      <c r="G39" s="488"/>
      <c r="H39" s="486"/>
      <c r="I39" s="487"/>
      <c r="J39" s="488"/>
      <c r="K39" s="519">
        <f t="shared" si="3"/>
        <v>0</v>
      </c>
      <c r="L39" s="520"/>
      <c r="M39" s="521"/>
      <c r="N39" s="330"/>
      <c r="O39" s="301"/>
      <c r="P39" s="301"/>
      <c r="Q39" s="301"/>
      <c r="R39" s="301"/>
      <c r="S39" s="301"/>
      <c r="T39" s="301"/>
      <c r="U39" s="301"/>
      <c r="V39" s="301"/>
      <c r="W39" s="301"/>
      <c r="X39" s="302"/>
      <c r="Z39" s="76">
        <f t="shared" si="4"/>
        <v>45016</v>
      </c>
      <c r="AB39" s="77">
        <f t="shared" si="0"/>
        <v>0</v>
      </c>
      <c r="AC39" s="78">
        <f t="shared" si="5"/>
        <v>0</v>
      </c>
      <c r="AD39" s="79">
        <f t="shared" si="6"/>
        <v>0</v>
      </c>
      <c r="AE39" s="80">
        <f t="shared" si="7"/>
        <v>0</v>
      </c>
      <c r="AF39" s="81">
        <f t="shared" si="8"/>
        <v>0</v>
      </c>
      <c r="AG39" s="81">
        <f t="shared" si="1"/>
        <v>0</v>
      </c>
      <c r="AH39" s="81">
        <f t="shared" si="9"/>
        <v>0</v>
      </c>
      <c r="AI39" s="82">
        <f t="shared" si="10"/>
        <v>0</v>
      </c>
      <c r="AJ39" s="82">
        <f t="shared" si="11"/>
        <v>0</v>
      </c>
      <c r="AL39" s="8">
        <v>27</v>
      </c>
      <c r="AM39" s="8">
        <v>30</v>
      </c>
    </row>
    <row r="40" spans="1:39" ht="22.5" customHeight="1" thickBot="1">
      <c r="A40" s="524"/>
      <c r="B40" s="304"/>
      <c r="C40" s="485" t="str">
        <f t="shared" si="2"/>
        <v/>
      </c>
      <c r="D40" s="485"/>
      <c r="E40" s="486"/>
      <c r="F40" s="487"/>
      <c r="G40" s="488"/>
      <c r="H40" s="486"/>
      <c r="I40" s="487"/>
      <c r="J40" s="488"/>
      <c r="K40" s="519">
        <f t="shared" si="3"/>
        <v>0</v>
      </c>
      <c r="L40" s="520"/>
      <c r="M40" s="521"/>
      <c r="N40" s="330"/>
      <c r="O40" s="301"/>
      <c r="P40" s="301"/>
      <c r="Q40" s="301"/>
      <c r="R40" s="301"/>
      <c r="S40" s="301"/>
      <c r="T40" s="301"/>
      <c r="U40" s="301"/>
      <c r="V40" s="301"/>
      <c r="W40" s="301"/>
      <c r="X40" s="302"/>
      <c r="Z40" s="76">
        <f t="shared" si="4"/>
        <v>45016</v>
      </c>
      <c r="AB40" s="77">
        <f t="shared" si="0"/>
        <v>0</v>
      </c>
      <c r="AC40" s="78">
        <f t="shared" si="5"/>
        <v>0</v>
      </c>
      <c r="AD40" s="79">
        <f t="shared" si="6"/>
        <v>0</v>
      </c>
      <c r="AE40" s="80">
        <f t="shared" si="7"/>
        <v>0</v>
      </c>
      <c r="AF40" s="81">
        <f t="shared" si="8"/>
        <v>0</v>
      </c>
      <c r="AG40" s="81">
        <f t="shared" si="1"/>
        <v>0</v>
      </c>
      <c r="AH40" s="81">
        <f t="shared" si="9"/>
        <v>0</v>
      </c>
      <c r="AI40" s="82">
        <f t="shared" si="10"/>
        <v>0</v>
      </c>
      <c r="AJ40" s="82">
        <f t="shared" si="11"/>
        <v>0</v>
      </c>
      <c r="AL40" s="8">
        <v>28</v>
      </c>
      <c r="AM40" s="8">
        <v>30</v>
      </c>
    </row>
    <row r="41" spans="1:39" ht="24.95" customHeight="1" thickBot="1">
      <c r="A41" s="386" t="s">
        <v>26</v>
      </c>
      <c r="B41" s="319"/>
      <c r="C41" s="319"/>
      <c r="D41" s="387"/>
      <c r="E41" s="388"/>
      <c r="F41" s="389"/>
      <c r="G41" s="390"/>
      <c r="H41" s="388"/>
      <c r="I41" s="389"/>
      <c r="J41" s="389"/>
      <c r="K41" s="525"/>
      <c r="L41" s="526"/>
      <c r="M41" s="526"/>
      <c r="N41" s="527">
        <f>SUM(N13:P40)</f>
        <v>7</v>
      </c>
      <c r="O41" s="528"/>
      <c r="P41" s="528"/>
      <c r="Q41" s="529">
        <f>SUM(Q13:T40)</f>
        <v>100</v>
      </c>
      <c r="R41" s="529"/>
      <c r="S41" s="529"/>
      <c r="T41" s="529"/>
      <c r="U41" s="388"/>
      <c r="V41" s="389"/>
      <c r="W41" s="389"/>
      <c r="X41" s="483"/>
      <c r="AL41" s="8">
        <v>29</v>
      </c>
      <c r="AM41" s="8">
        <v>30</v>
      </c>
    </row>
    <row r="42" spans="1:39" ht="24.95" customHeight="1">
      <c r="AL42" s="8">
        <v>30</v>
      </c>
      <c r="AM42" s="8">
        <v>30</v>
      </c>
    </row>
    <row r="43" spans="1:39" ht="24.95" customHeight="1">
      <c r="AL43" s="8">
        <v>31</v>
      </c>
      <c r="AM43" s="8">
        <v>30</v>
      </c>
    </row>
    <row r="44" spans="1:39" ht="20.100000000000001" customHeight="1">
      <c r="AL44" s="8">
        <v>32</v>
      </c>
      <c r="AM44" s="8">
        <v>30</v>
      </c>
    </row>
    <row r="45" spans="1:39" ht="20.100000000000001" customHeight="1">
      <c r="AL45" s="8">
        <v>33</v>
      </c>
      <c r="AM45" s="8">
        <v>30</v>
      </c>
    </row>
    <row r="46" spans="1:39" ht="20.100000000000001" customHeight="1">
      <c r="AL46" s="8">
        <v>34</v>
      </c>
      <c r="AM46" s="8">
        <v>30</v>
      </c>
    </row>
    <row r="47" spans="1:39" ht="20.100000000000001" customHeight="1">
      <c r="AL47" s="8">
        <v>35</v>
      </c>
      <c r="AM47" s="8">
        <v>30</v>
      </c>
    </row>
    <row r="48" spans="1:39" ht="20.100000000000001" customHeight="1">
      <c r="AL48" s="8">
        <v>36</v>
      </c>
      <c r="AM48" s="8">
        <v>30</v>
      </c>
    </row>
    <row r="49" spans="38:39" ht="20.100000000000001" customHeight="1">
      <c r="AL49" s="8">
        <v>37</v>
      </c>
      <c r="AM49" s="8">
        <v>30</v>
      </c>
    </row>
    <row r="50" spans="38:39" ht="20.100000000000001" customHeight="1">
      <c r="AL50" s="8">
        <v>38</v>
      </c>
      <c r="AM50" s="8">
        <v>30</v>
      </c>
    </row>
    <row r="51" spans="38:39" ht="20.100000000000001" customHeight="1">
      <c r="AL51" s="8">
        <v>39</v>
      </c>
      <c r="AM51" s="8">
        <v>30</v>
      </c>
    </row>
    <row r="52" spans="38:39" ht="20.100000000000001" customHeight="1">
      <c r="AL52" s="8">
        <v>40</v>
      </c>
      <c r="AM52" s="8">
        <v>60</v>
      </c>
    </row>
    <row r="53" spans="38:39" ht="20.100000000000001" customHeight="1">
      <c r="AL53" s="8">
        <v>41</v>
      </c>
      <c r="AM53" s="8">
        <v>60</v>
      </c>
    </row>
    <row r="54" spans="38:39">
      <c r="AL54" s="8">
        <v>42</v>
      </c>
      <c r="AM54" s="8">
        <v>60</v>
      </c>
    </row>
    <row r="55" spans="38:39">
      <c r="AL55" s="8">
        <v>43</v>
      </c>
      <c r="AM55" s="8">
        <v>60</v>
      </c>
    </row>
    <row r="56" spans="38:39">
      <c r="AL56" s="8">
        <v>44</v>
      </c>
      <c r="AM56" s="8">
        <v>60</v>
      </c>
    </row>
    <row r="57" spans="38:39">
      <c r="AL57" s="8">
        <v>45</v>
      </c>
      <c r="AM57" s="8">
        <v>60</v>
      </c>
    </row>
    <row r="58" spans="38:39">
      <c r="AL58" s="8">
        <v>46</v>
      </c>
      <c r="AM58" s="8">
        <v>60</v>
      </c>
    </row>
    <row r="59" spans="38:39">
      <c r="AL59" s="8">
        <v>47</v>
      </c>
      <c r="AM59" s="8">
        <v>60</v>
      </c>
    </row>
    <row r="60" spans="38:39">
      <c r="AL60" s="8">
        <v>48</v>
      </c>
      <c r="AM60" s="8">
        <v>60</v>
      </c>
    </row>
    <row r="61" spans="38:39">
      <c r="AL61" s="8">
        <v>49</v>
      </c>
      <c r="AM61" s="8">
        <v>60</v>
      </c>
    </row>
    <row r="62" spans="38:39">
      <c r="AL62" s="8">
        <v>50</v>
      </c>
      <c r="AM62" s="8">
        <v>60</v>
      </c>
    </row>
    <row r="63" spans="38:39">
      <c r="AL63" s="8">
        <v>51</v>
      </c>
      <c r="AM63" s="8">
        <v>60</v>
      </c>
    </row>
    <row r="64" spans="38:39">
      <c r="AL64" s="8">
        <v>52</v>
      </c>
      <c r="AM64" s="8">
        <v>60</v>
      </c>
    </row>
    <row r="65" spans="38:39">
      <c r="AL65" s="8">
        <v>53</v>
      </c>
      <c r="AM65" s="8">
        <v>60</v>
      </c>
    </row>
    <row r="66" spans="38:39">
      <c r="AL66" s="8">
        <v>54</v>
      </c>
      <c r="AM66" s="8">
        <v>60</v>
      </c>
    </row>
    <row r="67" spans="38:39">
      <c r="AL67" s="8">
        <v>55</v>
      </c>
      <c r="AM67" s="8">
        <v>60</v>
      </c>
    </row>
    <row r="68" spans="38:39">
      <c r="AL68" s="8">
        <v>56</v>
      </c>
      <c r="AM68" s="8">
        <v>60</v>
      </c>
    </row>
    <row r="69" spans="38:39">
      <c r="AL69" s="8">
        <v>57</v>
      </c>
      <c r="AM69" s="8">
        <v>60</v>
      </c>
    </row>
    <row r="70" spans="38:39">
      <c r="AL70" s="8">
        <v>58</v>
      </c>
      <c r="AM70" s="8">
        <v>60</v>
      </c>
    </row>
    <row r="71" spans="38:39">
      <c r="AL71" s="8">
        <v>59</v>
      </c>
      <c r="AM71" s="8">
        <v>60</v>
      </c>
    </row>
  </sheetData>
  <mergeCells count="270">
    <mergeCell ref="A41:D41"/>
    <mergeCell ref="E41:G41"/>
    <mergeCell ref="H41:J41"/>
    <mergeCell ref="K41:M41"/>
    <mergeCell ref="N41:P41"/>
    <mergeCell ref="Q41:T41"/>
    <mergeCell ref="K39:M39"/>
    <mergeCell ref="N39:P39"/>
    <mergeCell ref="Q39:T39"/>
    <mergeCell ref="U39:X39"/>
    <mergeCell ref="A40:B40"/>
    <mergeCell ref="C40:D40"/>
    <mergeCell ref="E40:G40"/>
    <mergeCell ref="H40:J40"/>
    <mergeCell ref="K40:M40"/>
    <mergeCell ref="N40:P40"/>
    <mergeCell ref="Q40:T40"/>
    <mergeCell ref="U40:X40"/>
    <mergeCell ref="A37:B37"/>
    <mergeCell ref="C37:D37"/>
    <mergeCell ref="E37:G37"/>
    <mergeCell ref="H37:J37"/>
    <mergeCell ref="K37:M37"/>
    <mergeCell ref="N37:P37"/>
    <mergeCell ref="Q37:T37"/>
    <mergeCell ref="U37:X37"/>
    <mergeCell ref="A38:B38"/>
    <mergeCell ref="C38:D38"/>
    <mergeCell ref="E38:G38"/>
    <mergeCell ref="H38:J38"/>
    <mergeCell ref="K38:M38"/>
    <mergeCell ref="N38:P38"/>
    <mergeCell ref="Q38:T38"/>
    <mergeCell ref="U38:X38"/>
    <mergeCell ref="A35:B35"/>
    <mergeCell ref="C35:D35"/>
    <mergeCell ref="E35:G35"/>
    <mergeCell ref="H35:J35"/>
    <mergeCell ref="K35:M35"/>
    <mergeCell ref="N35:P35"/>
    <mergeCell ref="Q35:T35"/>
    <mergeCell ref="U35:X35"/>
    <mergeCell ref="A36:B36"/>
    <mergeCell ref="C36:D36"/>
    <mergeCell ref="E36:G36"/>
    <mergeCell ref="H36:J36"/>
    <mergeCell ref="K36:M36"/>
    <mergeCell ref="N36:P36"/>
    <mergeCell ref="Q36:T36"/>
    <mergeCell ref="U36:X36"/>
    <mergeCell ref="A33:B33"/>
    <mergeCell ref="C33:D33"/>
    <mergeCell ref="E33:G33"/>
    <mergeCell ref="H33:J33"/>
    <mergeCell ref="K33:M33"/>
    <mergeCell ref="N33:P33"/>
    <mergeCell ref="Q33:T33"/>
    <mergeCell ref="U33:X33"/>
    <mergeCell ref="A34:B34"/>
    <mergeCell ref="C34:D34"/>
    <mergeCell ref="E34:G34"/>
    <mergeCell ref="H34:J34"/>
    <mergeCell ref="K34:M34"/>
    <mergeCell ref="N34:P34"/>
    <mergeCell ref="Q34:T34"/>
    <mergeCell ref="U34:X34"/>
    <mergeCell ref="A31:B31"/>
    <mergeCell ref="C31:D31"/>
    <mergeCell ref="E31:G31"/>
    <mergeCell ref="H31:J31"/>
    <mergeCell ref="K31:M31"/>
    <mergeCell ref="N31:P31"/>
    <mergeCell ref="Q31:T31"/>
    <mergeCell ref="U31:X31"/>
    <mergeCell ref="A32:B32"/>
    <mergeCell ref="C32:D32"/>
    <mergeCell ref="E32:G32"/>
    <mergeCell ref="H32:J32"/>
    <mergeCell ref="K32:M32"/>
    <mergeCell ref="N32:P32"/>
    <mergeCell ref="Q32:T32"/>
    <mergeCell ref="U32:X32"/>
    <mergeCell ref="A29:B29"/>
    <mergeCell ref="C29:D29"/>
    <mergeCell ref="E29:G29"/>
    <mergeCell ref="H29:J29"/>
    <mergeCell ref="K29:M29"/>
    <mergeCell ref="N29:P29"/>
    <mergeCell ref="Q29:T29"/>
    <mergeCell ref="U29:X29"/>
    <mergeCell ref="A30:B30"/>
    <mergeCell ref="C30:D30"/>
    <mergeCell ref="E30:G30"/>
    <mergeCell ref="H30:J30"/>
    <mergeCell ref="K30:M30"/>
    <mergeCell ref="N30:P30"/>
    <mergeCell ref="Q30:T30"/>
    <mergeCell ref="U30:X30"/>
    <mergeCell ref="A27:B27"/>
    <mergeCell ref="C27:D27"/>
    <mergeCell ref="E27:G27"/>
    <mergeCell ref="H27:J27"/>
    <mergeCell ref="K27:M27"/>
    <mergeCell ref="N27:P27"/>
    <mergeCell ref="Q27:T27"/>
    <mergeCell ref="U27:X27"/>
    <mergeCell ref="A28:B28"/>
    <mergeCell ref="C28:D28"/>
    <mergeCell ref="E28:G28"/>
    <mergeCell ref="H28:J28"/>
    <mergeCell ref="K28:M28"/>
    <mergeCell ref="N28:P28"/>
    <mergeCell ref="Q28:T28"/>
    <mergeCell ref="U28:X28"/>
    <mergeCell ref="A25:B25"/>
    <mergeCell ref="C25:D25"/>
    <mergeCell ref="E25:G25"/>
    <mergeCell ref="H25:J25"/>
    <mergeCell ref="K25:M25"/>
    <mergeCell ref="N25:P25"/>
    <mergeCell ref="Q25:T25"/>
    <mergeCell ref="U25:X25"/>
    <mergeCell ref="A26:B26"/>
    <mergeCell ref="C26:D26"/>
    <mergeCell ref="E26:G26"/>
    <mergeCell ref="H26:J26"/>
    <mergeCell ref="K26:M26"/>
    <mergeCell ref="N26:P26"/>
    <mergeCell ref="Q26:T26"/>
    <mergeCell ref="U26:X26"/>
    <mergeCell ref="A23:B23"/>
    <mergeCell ref="C23:D23"/>
    <mergeCell ref="E23:G23"/>
    <mergeCell ref="H23:J23"/>
    <mergeCell ref="K23:M23"/>
    <mergeCell ref="N23:P23"/>
    <mergeCell ref="Q23:T23"/>
    <mergeCell ref="U23:X23"/>
    <mergeCell ref="A24:B24"/>
    <mergeCell ref="C24:D24"/>
    <mergeCell ref="E24:G24"/>
    <mergeCell ref="H24:J24"/>
    <mergeCell ref="K24:M24"/>
    <mergeCell ref="N24:P24"/>
    <mergeCell ref="Q24:T24"/>
    <mergeCell ref="U24:X24"/>
    <mergeCell ref="A21:B21"/>
    <mergeCell ref="C21:D21"/>
    <mergeCell ref="E21:G21"/>
    <mergeCell ref="H21:J21"/>
    <mergeCell ref="K21:M21"/>
    <mergeCell ref="N21:P21"/>
    <mergeCell ref="Q21:T21"/>
    <mergeCell ref="U21:X21"/>
    <mergeCell ref="A22:B22"/>
    <mergeCell ref="C22:D22"/>
    <mergeCell ref="E22:G22"/>
    <mergeCell ref="H22:J22"/>
    <mergeCell ref="K22:M22"/>
    <mergeCell ref="N22:P22"/>
    <mergeCell ref="Q22:T22"/>
    <mergeCell ref="U22:X22"/>
    <mergeCell ref="A19:B19"/>
    <mergeCell ref="C19:D19"/>
    <mergeCell ref="E19:G19"/>
    <mergeCell ref="H19:J19"/>
    <mergeCell ref="K19:M19"/>
    <mergeCell ref="N19:P19"/>
    <mergeCell ref="Q19:T19"/>
    <mergeCell ref="U19:X19"/>
    <mergeCell ref="A20:B20"/>
    <mergeCell ref="C20:D20"/>
    <mergeCell ref="E20:G20"/>
    <mergeCell ref="H20:J20"/>
    <mergeCell ref="K20:M20"/>
    <mergeCell ref="N20:P20"/>
    <mergeCell ref="Q20:T20"/>
    <mergeCell ref="U20:X20"/>
    <mergeCell ref="A17:B17"/>
    <mergeCell ref="C17:D17"/>
    <mergeCell ref="E17:G17"/>
    <mergeCell ref="H17:J17"/>
    <mergeCell ref="K17:M17"/>
    <mergeCell ref="N17:P17"/>
    <mergeCell ref="Q17:T17"/>
    <mergeCell ref="U17:X17"/>
    <mergeCell ref="A18:B18"/>
    <mergeCell ref="C18:D18"/>
    <mergeCell ref="E18:G18"/>
    <mergeCell ref="H18:J18"/>
    <mergeCell ref="K18:M18"/>
    <mergeCell ref="N18:P18"/>
    <mergeCell ref="Q18:T18"/>
    <mergeCell ref="U18:X18"/>
    <mergeCell ref="A15:B15"/>
    <mergeCell ref="C15:D15"/>
    <mergeCell ref="E15:G15"/>
    <mergeCell ref="H15:J15"/>
    <mergeCell ref="K15:M15"/>
    <mergeCell ref="N15:P15"/>
    <mergeCell ref="Q15:T15"/>
    <mergeCell ref="U15:X15"/>
    <mergeCell ref="A16:B16"/>
    <mergeCell ref="C16:D16"/>
    <mergeCell ref="E16:G16"/>
    <mergeCell ref="H16:J16"/>
    <mergeCell ref="K16:M16"/>
    <mergeCell ref="N16:P16"/>
    <mergeCell ref="Q16:T16"/>
    <mergeCell ref="U16:X16"/>
    <mergeCell ref="C13:D13"/>
    <mergeCell ref="E13:G13"/>
    <mergeCell ref="H13:J13"/>
    <mergeCell ref="K13:M13"/>
    <mergeCell ref="N13:P13"/>
    <mergeCell ref="Q13:T13"/>
    <mergeCell ref="U13:X13"/>
    <mergeCell ref="A14:B14"/>
    <mergeCell ref="C14:D14"/>
    <mergeCell ref="E14:G14"/>
    <mergeCell ref="H14:J14"/>
    <mergeCell ref="K14:M14"/>
    <mergeCell ref="N14:P14"/>
    <mergeCell ref="Q14:T14"/>
    <mergeCell ref="U14:X14"/>
    <mergeCell ref="V2:W2"/>
    <mergeCell ref="A4:C5"/>
    <mergeCell ref="D4:D5"/>
    <mergeCell ref="E4:E5"/>
    <mergeCell ref="F4:F5"/>
    <mergeCell ref="G4:G5"/>
    <mergeCell ref="H4:H5"/>
    <mergeCell ref="Q4:X4"/>
    <mergeCell ref="Q5:X5"/>
    <mergeCell ref="A2:P2"/>
    <mergeCell ref="Q2:S2"/>
    <mergeCell ref="A6:C7"/>
    <mergeCell ref="D6:M7"/>
    <mergeCell ref="Q6:X6"/>
    <mergeCell ref="Q7:X7"/>
    <mergeCell ref="I4:I5"/>
    <mergeCell ref="J4:J5"/>
    <mergeCell ref="K4:K5"/>
    <mergeCell ref="L4:L5"/>
    <mergeCell ref="M4:M5"/>
    <mergeCell ref="N4:P7"/>
    <mergeCell ref="V8:X9"/>
    <mergeCell ref="A9:C9"/>
    <mergeCell ref="A8:C8"/>
    <mergeCell ref="D8:K9"/>
    <mergeCell ref="L8:M9"/>
    <mergeCell ref="N8:P9"/>
    <mergeCell ref="Q8:U9"/>
    <mergeCell ref="A11:B12"/>
    <mergeCell ref="U41:X41"/>
    <mergeCell ref="A39:B39"/>
    <mergeCell ref="C39:D39"/>
    <mergeCell ref="E39:G39"/>
    <mergeCell ref="H39:J39"/>
    <mergeCell ref="C11:D12"/>
    <mergeCell ref="E11:J11"/>
    <mergeCell ref="K11:M12"/>
    <mergeCell ref="N11:P12"/>
    <mergeCell ref="Q11:T11"/>
    <mergeCell ref="U11:X11"/>
    <mergeCell ref="E12:G12"/>
    <mergeCell ref="H12:J12"/>
    <mergeCell ref="Q12:T12"/>
    <mergeCell ref="U12:X12"/>
    <mergeCell ref="A13:B13"/>
  </mergeCells>
  <phoneticPr fontId="2"/>
  <conditionalFormatting sqref="Z13:Z40">
    <cfRule type="expression" dxfId="2" priority="1" stopIfTrue="1">
      <formula>XFD10=1</formula>
    </cfRule>
    <cfRule type="expression" dxfId="1" priority="2" stopIfTrue="1">
      <formula>XFD10=7</formula>
    </cfRule>
  </conditionalFormatting>
  <conditionalFormatting sqref="AC13:AC40">
    <cfRule type="cellIs" dxfId="0" priority="3" operator="lessThan">
      <formula>#REF!</formula>
    </cfRule>
  </conditionalFormatting>
  <pageMargins left="0.78740157480314965" right="0.78740157480314965" top="0.39370078740157483" bottom="0.39370078740157483" header="0.31496062992125984" footer="0.31496062992125984"/>
  <pageSetup paperSize="9" orientation="portrait" cellComments="asDisplayed"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749C8-0666-4771-B812-65938A22337A}">
  <dimension ref="A1:O43"/>
  <sheetViews>
    <sheetView tabSelected="1" zoomScaleNormal="100" workbookViewId="0">
      <pane xSplit="8" topLeftCell="I1" activePane="topRight" state="frozen"/>
      <selection pane="topRight" activeCell="M4" sqref="M4"/>
    </sheetView>
  </sheetViews>
  <sheetFormatPr defaultColWidth="10.375" defaultRowHeight="18.95" customHeight="1"/>
  <cols>
    <col min="1" max="7" width="10.375" style="91"/>
    <col min="8" max="8" width="10.375" style="92"/>
    <col min="9" max="9" width="10.375" style="91"/>
    <col min="10" max="12" width="10.25" style="132" customWidth="1"/>
    <col min="13" max="16384" width="10.375" style="91"/>
  </cols>
  <sheetData>
    <row r="1" spans="1:15" ht="18.95" customHeight="1">
      <c r="A1" s="90" t="s">
        <v>188</v>
      </c>
    </row>
    <row r="2" spans="1:15" ht="18.95" customHeight="1">
      <c r="A2" s="93" t="s">
        <v>115</v>
      </c>
      <c r="J2" s="133" t="s">
        <v>192</v>
      </c>
      <c r="K2" s="538" t="s">
        <v>141</v>
      </c>
      <c r="L2" s="538"/>
      <c r="N2" s="91" t="s">
        <v>165</v>
      </c>
    </row>
    <row r="3" spans="1:15" ht="18.95" customHeight="1">
      <c r="A3" s="94" t="s">
        <v>190</v>
      </c>
      <c r="J3" s="134"/>
      <c r="K3" s="134"/>
      <c r="L3" s="134"/>
      <c r="N3" s="91">
        <v>6</v>
      </c>
      <c r="O3" s="128">
        <f t="shared" ref="O3:O8" si="0">H6</f>
        <v>923</v>
      </c>
    </row>
    <row r="4" spans="1:15" ht="18.95" customHeight="1">
      <c r="A4" s="95" t="s">
        <v>116</v>
      </c>
      <c r="B4" s="96"/>
      <c r="C4" s="96"/>
      <c r="D4" s="96"/>
      <c r="E4" s="96"/>
      <c r="F4" s="96"/>
      <c r="G4" s="96"/>
      <c r="H4" s="97" t="s">
        <v>182</v>
      </c>
      <c r="J4" s="540" t="s">
        <v>148</v>
      </c>
      <c r="K4" s="539" t="s">
        <v>194</v>
      </c>
      <c r="L4" s="540" t="s">
        <v>150</v>
      </c>
      <c r="N4" s="91">
        <v>5</v>
      </c>
      <c r="O4" s="128">
        <f t="shared" si="0"/>
        <v>784</v>
      </c>
    </row>
    <row r="5" spans="1:15" ht="18.95" customHeight="1">
      <c r="A5" s="541" t="s">
        <v>118</v>
      </c>
      <c r="B5" s="95" t="s">
        <v>119</v>
      </c>
      <c r="C5" s="98"/>
      <c r="D5" s="98"/>
      <c r="E5" s="98"/>
      <c r="F5" s="98"/>
      <c r="G5" s="98"/>
      <c r="H5" s="99"/>
      <c r="J5" s="540"/>
      <c r="K5" s="539"/>
      <c r="L5" s="540"/>
      <c r="N5" s="91">
        <v>4</v>
      </c>
      <c r="O5" s="128">
        <f t="shared" si="0"/>
        <v>648</v>
      </c>
    </row>
    <row r="6" spans="1:15" ht="18.95" customHeight="1">
      <c r="A6" s="530"/>
      <c r="B6" s="536" t="s">
        <v>120</v>
      </c>
      <c r="C6" s="537"/>
      <c r="D6" s="100" t="s">
        <v>121</v>
      </c>
      <c r="E6" s="100"/>
      <c r="F6" s="100"/>
      <c r="G6" s="100"/>
      <c r="H6" s="127">
        <v>923</v>
      </c>
      <c r="J6" s="136">
        <f>ROUNDDOWN($H6*VLOOKUP($K$2,$N$18:$O$24,2,FALSE)*VLOOKUP(J$4,$N$27:$O$29,2,FALSE),0)</f>
        <v>2445</v>
      </c>
      <c r="K6" s="136">
        <f>ROUNDDOWN($H6*VLOOKUP($K$2,$N$18:$O$24,2,FALSE)*VLOOKUP(K$4,$N$27:$O$29,2,FALSE),0)</f>
        <v>4891</v>
      </c>
      <c r="L6" s="136">
        <f t="shared" ref="K6:L21" si="1">ROUNDDOWN($H6*VLOOKUP($K$2,$N$18:$O$24,2,FALSE)*VLOOKUP(L$4,$N$27:$O$29,2,FALSE),0)</f>
        <v>7337</v>
      </c>
      <c r="N6" s="91">
        <v>3</v>
      </c>
      <c r="O6" s="128">
        <f t="shared" si="0"/>
        <v>583</v>
      </c>
    </row>
    <row r="7" spans="1:15" ht="18.95" customHeight="1">
      <c r="A7" s="530"/>
      <c r="B7" s="532"/>
      <c r="C7" s="533"/>
      <c r="D7" s="101" t="s">
        <v>122</v>
      </c>
      <c r="E7" s="102"/>
      <c r="F7" s="102"/>
      <c r="G7" s="102"/>
      <c r="H7" s="125">
        <v>784</v>
      </c>
      <c r="J7" s="136">
        <f t="shared" ref="J7:L24" si="2">ROUNDDOWN($H7*VLOOKUP($K$2,$N$18:$O$24,2,FALSE)*VLOOKUP(J$4,$N$27:$O$29,2,FALSE),0)</f>
        <v>2077</v>
      </c>
      <c r="K7" s="136">
        <f t="shared" si="1"/>
        <v>4155</v>
      </c>
      <c r="L7" s="136">
        <f t="shared" si="1"/>
        <v>6232</v>
      </c>
      <c r="N7" s="91">
        <v>2</v>
      </c>
      <c r="O7" s="128">
        <f t="shared" si="0"/>
        <v>509</v>
      </c>
    </row>
    <row r="8" spans="1:15" ht="18.95" customHeight="1">
      <c r="A8" s="530"/>
      <c r="B8" s="532"/>
      <c r="C8" s="533"/>
      <c r="D8" s="100" t="s">
        <v>123</v>
      </c>
      <c r="E8" s="100"/>
      <c r="F8" s="100"/>
      <c r="G8" s="100"/>
      <c r="H8" s="127">
        <v>648</v>
      </c>
      <c r="J8" s="136">
        <f t="shared" si="2"/>
        <v>1717</v>
      </c>
      <c r="K8" s="136">
        <f t="shared" si="1"/>
        <v>3434</v>
      </c>
      <c r="L8" s="136">
        <f t="shared" si="1"/>
        <v>5151</v>
      </c>
      <c r="N8" s="91">
        <v>1</v>
      </c>
      <c r="O8" s="128">
        <f t="shared" si="0"/>
        <v>509</v>
      </c>
    </row>
    <row r="9" spans="1:15" ht="18.95" customHeight="1">
      <c r="A9" s="530"/>
      <c r="B9" s="532"/>
      <c r="C9" s="533"/>
      <c r="D9" s="101" t="s">
        <v>124</v>
      </c>
      <c r="E9" s="102"/>
      <c r="F9" s="102"/>
      <c r="G9" s="102"/>
      <c r="H9" s="125">
        <v>583</v>
      </c>
      <c r="J9" s="136">
        <f t="shared" si="2"/>
        <v>1544</v>
      </c>
      <c r="K9" s="136">
        <f t="shared" si="1"/>
        <v>3089</v>
      </c>
      <c r="L9" s="136">
        <f t="shared" si="1"/>
        <v>4634</v>
      </c>
      <c r="N9" s="91" t="s">
        <v>167</v>
      </c>
      <c r="O9" s="128">
        <f>H24</f>
        <v>509</v>
      </c>
    </row>
    <row r="10" spans="1:15" ht="18.95" customHeight="1">
      <c r="A10" s="530"/>
      <c r="B10" s="532"/>
      <c r="C10" s="533"/>
      <c r="D10" s="100" t="s">
        <v>125</v>
      </c>
      <c r="E10" s="100"/>
      <c r="F10" s="100"/>
      <c r="G10" s="100"/>
      <c r="H10" s="125">
        <v>509</v>
      </c>
      <c r="J10" s="136">
        <f t="shared" si="2"/>
        <v>1348</v>
      </c>
      <c r="K10" s="136">
        <f t="shared" si="1"/>
        <v>2697</v>
      </c>
      <c r="L10" s="136">
        <f t="shared" si="1"/>
        <v>4046</v>
      </c>
    </row>
    <row r="11" spans="1:15" ht="18.95" customHeight="1">
      <c r="A11" s="530"/>
      <c r="B11" s="534"/>
      <c r="C11" s="535"/>
      <c r="D11" s="101" t="s">
        <v>126</v>
      </c>
      <c r="E11" s="102"/>
      <c r="F11" s="102"/>
      <c r="G11" s="102"/>
      <c r="H11" s="127">
        <v>509</v>
      </c>
      <c r="J11" s="136">
        <f t="shared" si="2"/>
        <v>1348</v>
      </c>
      <c r="K11" s="136">
        <f t="shared" si="1"/>
        <v>2697</v>
      </c>
      <c r="L11" s="136">
        <f t="shared" si="1"/>
        <v>4046</v>
      </c>
      <c r="N11" s="91" t="s">
        <v>166</v>
      </c>
    </row>
    <row r="12" spans="1:15" ht="18.95" customHeight="1">
      <c r="A12" s="542"/>
      <c r="B12" s="95" t="s">
        <v>127</v>
      </c>
      <c r="C12" s="98"/>
      <c r="D12" s="98"/>
      <c r="E12" s="98"/>
      <c r="F12" s="98"/>
      <c r="G12" s="98"/>
      <c r="H12" s="122"/>
      <c r="J12" s="137"/>
      <c r="K12" s="137"/>
      <c r="L12" s="137"/>
      <c r="N12" s="91">
        <v>3</v>
      </c>
      <c r="O12" s="128">
        <f>H16</f>
        <v>784</v>
      </c>
    </row>
    <row r="13" spans="1:15" ht="18.95" customHeight="1">
      <c r="A13" s="530"/>
      <c r="B13" s="536" t="s">
        <v>128</v>
      </c>
      <c r="C13" s="537"/>
      <c r="D13" s="103" t="s">
        <v>129</v>
      </c>
      <c r="E13" s="103"/>
      <c r="F13" s="103"/>
      <c r="G13" s="103"/>
      <c r="H13" s="124">
        <v>3117</v>
      </c>
      <c r="J13" s="136">
        <f t="shared" si="2"/>
        <v>8260</v>
      </c>
      <c r="K13" s="136">
        <f t="shared" si="1"/>
        <v>16520</v>
      </c>
      <c r="L13" s="136">
        <f t="shared" si="1"/>
        <v>24780</v>
      </c>
      <c r="N13" s="91">
        <v>2</v>
      </c>
      <c r="O13" s="128">
        <f>H17</f>
        <v>615</v>
      </c>
    </row>
    <row r="14" spans="1:15" ht="18.95" customHeight="1">
      <c r="A14" s="530"/>
      <c r="B14" s="532"/>
      <c r="C14" s="533"/>
      <c r="D14" s="101" t="s">
        <v>130</v>
      </c>
      <c r="E14" s="102"/>
      <c r="F14" s="102"/>
      <c r="G14" s="102"/>
      <c r="H14" s="125">
        <v>2864</v>
      </c>
      <c r="J14" s="136">
        <f t="shared" si="2"/>
        <v>7589</v>
      </c>
      <c r="K14" s="136">
        <f t="shared" si="1"/>
        <v>15179</v>
      </c>
      <c r="L14" s="136">
        <f t="shared" si="1"/>
        <v>22768</v>
      </c>
      <c r="N14" s="91">
        <v>1</v>
      </c>
      <c r="O14" s="128">
        <f>H18</f>
        <v>509</v>
      </c>
    </row>
    <row r="15" spans="1:15" ht="18.95" customHeight="1" thickBot="1">
      <c r="A15" s="543"/>
      <c r="B15" s="544"/>
      <c r="C15" s="545"/>
      <c r="D15" s="104" t="s">
        <v>131</v>
      </c>
      <c r="E15" s="104"/>
      <c r="F15" s="104"/>
      <c r="G15" s="104"/>
      <c r="H15" s="126">
        <v>1826</v>
      </c>
      <c r="J15" s="136">
        <f t="shared" si="2"/>
        <v>4838</v>
      </c>
      <c r="K15" s="136">
        <f t="shared" si="1"/>
        <v>9677</v>
      </c>
      <c r="L15" s="136">
        <f t="shared" si="1"/>
        <v>14516</v>
      </c>
      <c r="N15" s="91" t="s">
        <v>167</v>
      </c>
      <c r="O15" s="128">
        <f>H24</f>
        <v>509</v>
      </c>
    </row>
    <row r="16" spans="1:15" ht="18.95" customHeight="1" thickTop="1">
      <c r="A16" s="530" t="s">
        <v>132</v>
      </c>
      <c r="B16" s="532" t="s">
        <v>133</v>
      </c>
      <c r="C16" s="533"/>
      <c r="D16" s="105" t="s">
        <v>124</v>
      </c>
      <c r="E16" s="100"/>
      <c r="F16" s="100"/>
      <c r="G16" s="100"/>
      <c r="H16" s="127">
        <v>784</v>
      </c>
      <c r="J16" s="136">
        <f t="shared" si="2"/>
        <v>2077</v>
      </c>
      <c r="K16" s="136">
        <f t="shared" si="1"/>
        <v>4155</v>
      </c>
      <c r="L16" s="136">
        <f t="shared" si="1"/>
        <v>6232</v>
      </c>
    </row>
    <row r="17" spans="1:15" ht="18.95" customHeight="1">
      <c r="A17" s="530"/>
      <c r="B17" s="532"/>
      <c r="C17" s="533"/>
      <c r="D17" s="101" t="s">
        <v>125</v>
      </c>
      <c r="E17" s="102"/>
      <c r="F17" s="102"/>
      <c r="G17" s="102"/>
      <c r="H17" s="125">
        <v>615</v>
      </c>
      <c r="J17" s="136">
        <f t="shared" si="2"/>
        <v>1629</v>
      </c>
      <c r="K17" s="136">
        <f t="shared" si="1"/>
        <v>3259</v>
      </c>
      <c r="L17" s="136">
        <f t="shared" si="1"/>
        <v>4889</v>
      </c>
      <c r="N17" s="91" t="s">
        <v>184</v>
      </c>
    </row>
    <row r="18" spans="1:15" ht="18.95" customHeight="1">
      <c r="A18" s="530"/>
      <c r="B18" s="534"/>
      <c r="C18" s="535"/>
      <c r="D18" s="106" t="s">
        <v>126</v>
      </c>
      <c r="E18" s="107"/>
      <c r="F18" s="107"/>
      <c r="G18" s="107"/>
      <c r="H18" s="123">
        <v>509</v>
      </c>
      <c r="J18" s="136">
        <f t="shared" si="2"/>
        <v>1348</v>
      </c>
      <c r="K18" s="136">
        <f t="shared" si="1"/>
        <v>2697</v>
      </c>
      <c r="L18" s="136">
        <f t="shared" si="1"/>
        <v>4046</v>
      </c>
      <c r="N18" s="91" t="s">
        <v>138</v>
      </c>
      <c r="O18" s="129">
        <f>A27*10</f>
        <v>10.96</v>
      </c>
    </row>
    <row r="19" spans="1:15" ht="18.95" customHeight="1">
      <c r="A19" s="530"/>
      <c r="B19" s="536" t="s">
        <v>134</v>
      </c>
      <c r="C19" s="537"/>
      <c r="D19" s="100" t="s">
        <v>129</v>
      </c>
      <c r="E19" s="100"/>
      <c r="F19" s="100"/>
      <c r="G19" s="100"/>
      <c r="H19" s="127">
        <v>2938</v>
      </c>
      <c r="J19" s="136">
        <f t="shared" si="2"/>
        <v>7785</v>
      </c>
      <c r="K19" s="136">
        <f t="shared" si="1"/>
        <v>15571</v>
      </c>
      <c r="L19" s="136">
        <f t="shared" si="1"/>
        <v>23357</v>
      </c>
      <c r="N19" s="91" t="s">
        <v>139</v>
      </c>
      <c r="O19" s="129">
        <f>B27*10</f>
        <v>10.9</v>
      </c>
    </row>
    <row r="20" spans="1:15" ht="18.95" customHeight="1">
      <c r="A20" s="530"/>
      <c r="B20" s="532"/>
      <c r="C20" s="533"/>
      <c r="D20" s="101" t="s">
        <v>130</v>
      </c>
      <c r="E20" s="102"/>
      <c r="F20" s="102"/>
      <c r="G20" s="102"/>
      <c r="H20" s="125">
        <v>2735</v>
      </c>
      <c r="J20" s="136">
        <f t="shared" si="2"/>
        <v>7247</v>
      </c>
      <c r="K20" s="136">
        <f t="shared" si="1"/>
        <v>14495</v>
      </c>
      <c r="L20" s="136">
        <f t="shared" si="1"/>
        <v>21743</v>
      </c>
      <c r="N20" s="91" t="s">
        <v>140</v>
      </c>
      <c r="O20" s="129">
        <f>C27*10</f>
        <v>10.72</v>
      </c>
    </row>
    <row r="21" spans="1:15" ht="18.95" customHeight="1">
      <c r="A21" s="531"/>
      <c r="B21" s="534"/>
      <c r="C21" s="535"/>
      <c r="D21" s="107" t="s">
        <v>131</v>
      </c>
      <c r="E21" s="107"/>
      <c r="F21" s="107"/>
      <c r="G21" s="107"/>
      <c r="H21" s="123">
        <v>1723</v>
      </c>
      <c r="J21" s="136">
        <f t="shared" si="2"/>
        <v>4565</v>
      </c>
      <c r="K21" s="136">
        <f t="shared" si="1"/>
        <v>9131</v>
      </c>
      <c r="L21" s="136">
        <f t="shared" si="1"/>
        <v>13697</v>
      </c>
      <c r="N21" s="91" t="s">
        <v>141</v>
      </c>
      <c r="O21" s="129">
        <f>D27*10</f>
        <v>10.600000000000001</v>
      </c>
    </row>
    <row r="22" spans="1:15" ht="18.95" customHeight="1">
      <c r="A22" s="94" t="s">
        <v>135</v>
      </c>
      <c r="J22" s="137"/>
      <c r="K22" s="137"/>
      <c r="L22" s="137"/>
      <c r="N22" s="91" t="s">
        <v>142</v>
      </c>
      <c r="O22" s="129">
        <f>E27*10</f>
        <v>10.36</v>
      </c>
    </row>
    <row r="23" spans="1:15" ht="18.95" customHeight="1">
      <c r="A23" s="95" t="s">
        <v>136</v>
      </c>
      <c r="B23" s="98"/>
      <c r="C23" s="98"/>
      <c r="D23" s="98"/>
      <c r="E23" s="98"/>
      <c r="F23" s="98"/>
      <c r="G23" s="98"/>
      <c r="H23" s="108" t="s">
        <v>117</v>
      </c>
      <c r="J23" s="137"/>
      <c r="K23" s="137"/>
      <c r="L23" s="137"/>
      <c r="N23" s="91" t="s">
        <v>143</v>
      </c>
      <c r="O23" s="129">
        <f>F27*10</f>
        <v>10.18</v>
      </c>
    </row>
    <row r="24" spans="1:15" ht="18.95" customHeight="1">
      <c r="A24" s="106" t="s">
        <v>137</v>
      </c>
      <c r="B24" s="107"/>
      <c r="C24" s="107"/>
      <c r="D24" s="107"/>
      <c r="E24" s="107"/>
      <c r="F24" s="107"/>
      <c r="G24" s="107"/>
      <c r="H24" s="123">
        <v>509</v>
      </c>
      <c r="J24" s="136">
        <f t="shared" si="2"/>
        <v>1348</v>
      </c>
      <c r="K24" s="136">
        <f t="shared" si="2"/>
        <v>2697</v>
      </c>
      <c r="L24" s="136">
        <f t="shared" si="2"/>
        <v>4046</v>
      </c>
      <c r="N24" s="91" t="s">
        <v>144</v>
      </c>
      <c r="O24" s="129">
        <f>G27*10</f>
        <v>10</v>
      </c>
    </row>
    <row r="25" spans="1:15" ht="18.95" customHeight="1">
      <c r="A25" s="94" t="s">
        <v>191</v>
      </c>
    </row>
    <row r="26" spans="1:15" ht="18.95" customHeight="1">
      <c r="A26" s="109" t="s">
        <v>138</v>
      </c>
      <c r="B26" s="109" t="s">
        <v>139</v>
      </c>
      <c r="C26" s="109" t="s">
        <v>140</v>
      </c>
      <c r="D26" s="109" t="s">
        <v>141</v>
      </c>
      <c r="E26" s="109" t="s">
        <v>142</v>
      </c>
      <c r="F26" s="109" t="s">
        <v>143</v>
      </c>
      <c r="G26" s="109" t="s">
        <v>145</v>
      </c>
      <c r="N26" s="91" t="s">
        <v>193</v>
      </c>
    </row>
    <row r="27" spans="1:15" ht="18.95" customHeight="1">
      <c r="A27" s="110">
        <v>1.0960000000000001</v>
      </c>
      <c r="B27" s="110">
        <v>1.0900000000000001</v>
      </c>
      <c r="C27" s="110">
        <v>1.0720000000000001</v>
      </c>
      <c r="D27" s="110">
        <v>1.06</v>
      </c>
      <c r="E27" s="110">
        <v>1.036</v>
      </c>
      <c r="F27" s="110">
        <v>1.018</v>
      </c>
      <c r="G27" s="110">
        <v>1</v>
      </c>
      <c r="N27" s="91" t="s">
        <v>148</v>
      </c>
      <c r="O27" s="91">
        <f>25/100</f>
        <v>0.25</v>
      </c>
    </row>
    <row r="28" spans="1:15" ht="18.95" customHeight="1">
      <c r="A28" s="111" t="s">
        <v>146</v>
      </c>
      <c r="N28" s="135" t="s">
        <v>194</v>
      </c>
      <c r="O28" s="91">
        <f>50/100</f>
        <v>0.5</v>
      </c>
    </row>
    <row r="29" spans="1:15" ht="18.95" customHeight="1">
      <c r="A29" s="95" t="s">
        <v>147</v>
      </c>
      <c r="B29" s="98"/>
      <c r="C29" s="98"/>
      <c r="D29" s="98"/>
      <c r="E29" s="98"/>
      <c r="F29" s="112"/>
      <c r="N29" s="91" t="s">
        <v>150</v>
      </c>
      <c r="O29" s="91">
        <f>75/100</f>
        <v>0.75</v>
      </c>
    </row>
    <row r="30" spans="1:15" ht="18.95" customHeight="1">
      <c r="A30" s="95" t="s">
        <v>148</v>
      </c>
      <c r="B30" s="98"/>
      <c r="C30" s="95" t="s">
        <v>149</v>
      </c>
      <c r="D30" s="112"/>
      <c r="E30" s="98" t="s">
        <v>150</v>
      </c>
      <c r="F30" s="112"/>
    </row>
    <row r="31" spans="1:15" ht="18.95" customHeight="1">
      <c r="A31" s="95" t="s">
        <v>151</v>
      </c>
      <c r="B31" s="98"/>
      <c r="C31" s="95" t="s">
        <v>152</v>
      </c>
      <c r="D31" s="98"/>
      <c r="E31" s="95" t="s">
        <v>153</v>
      </c>
      <c r="F31" s="112"/>
    </row>
    <row r="32" spans="1:15" ht="18.95" customHeight="1">
      <c r="A32" s="113" t="s">
        <v>154</v>
      </c>
      <c r="B32" s="114"/>
      <c r="C32" s="114"/>
      <c r="D32" s="114"/>
      <c r="E32" s="114"/>
    </row>
    <row r="33" spans="1:7" ht="18.95" customHeight="1">
      <c r="A33" s="95" t="s">
        <v>155</v>
      </c>
      <c r="B33" s="98"/>
      <c r="C33" s="108">
        <v>540</v>
      </c>
    </row>
    <row r="34" spans="1:7" ht="18.95" customHeight="1">
      <c r="A34" s="94" t="s">
        <v>156</v>
      </c>
    </row>
    <row r="35" spans="1:7" ht="18.95" customHeight="1">
      <c r="A35" s="91" t="s">
        <v>185</v>
      </c>
    </row>
    <row r="36" spans="1:7" ht="18.95" customHeight="1">
      <c r="A36" s="91" t="s">
        <v>183</v>
      </c>
    </row>
    <row r="37" spans="1:7" ht="18.95" customHeight="1">
      <c r="A37" s="91" t="s">
        <v>186</v>
      </c>
    </row>
    <row r="38" spans="1:7" ht="18.95" customHeight="1">
      <c r="A38" s="91" t="s">
        <v>187</v>
      </c>
    </row>
    <row r="39" spans="1:7" ht="18.95" customHeight="1">
      <c r="A39" s="115" t="s">
        <v>157</v>
      </c>
      <c r="B39" s="115" t="s">
        <v>158</v>
      </c>
      <c r="C39" s="116"/>
      <c r="D39" s="103" t="s">
        <v>159</v>
      </c>
      <c r="E39" s="103"/>
      <c r="F39" s="115" t="s">
        <v>160</v>
      </c>
      <c r="G39" s="116"/>
    </row>
    <row r="40" spans="1:7" ht="18.95" customHeight="1">
      <c r="A40" s="106"/>
      <c r="B40" s="106" t="s">
        <v>161</v>
      </c>
      <c r="C40" s="117"/>
      <c r="D40" s="107"/>
      <c r="E40" s="107"/>
      <c r="F40" s="106" t="s">
        <v>162</v>
      </c>
      <c r="G40" s="117"/>
    </row>
    <row r="41" spans="1:7" ht="18.95" customHeight="1">
      <c r="A41" s="106" t="s">
        <v>163</v>
      </c>
      <c r="B41" s="130">
        <v>0</v>
      </c>
      <c r="C41" s="131"/>
      <c r="D41" s="130">
        <v>0</v>
      </c>
      <c r="E41" s="131"/>
      <c r="F41" s="130">
        <v>900</v>
      </c>
      <c r="G41" s="131"/>
    </row>
    <row r="42" spans="1:7" ht="18.95" customHeight="1">
      <c r="A42" s="91" t="s">
        <v>164</v>
      </c>
    </row>
    <row r="43" spans="1:7" ht="18.95" customHeight="1">
      <c r="A43" s="91" t="s">
        <v>189</v>
      </c>
    </row>
  </sheetData>
  <mergeCells count="10">
    <mergeCell ref="A16:A21"/>
    <mergeCell ref="B16:C18"/>
    <mergeCell ref="B19:C21"/>
    <mergeCell ref="K2:L2"/>
    <mergeCell ref="K4:K5"/>
    <mergeCell ref="J4:J5"/>
    <mergeCell ref="L4:L5"/>
    <mergeCell ref="A5:A15"/>
    <mergeCell ref="B6:C11"/>
    <mergeCell ref="B13:C15"/>
  </mergeCells>
  <phoneticPr fontId="2"/>
  <dataValidations count="1">
    <dataValidation type="list" allowBlank="1" showInputMessage="1" showErrorMessage="1" sqref="K2:L2" xr:uid="{F7AD019C-145D-4098-B98D-F7B6C384DA6B}">
      <formula1>$N$18:$N$24</formula1>
    </dataValidation>
  </dataValidations>
  <printOptions horizontalCentered="1" verticalCentered="1"/>
  <pageMargins left="0.70866141732283472" right="0.70866141732283472" top="0.55118110236220474" bottom="0.55118110236220474" header="0.31496062992125984" footer="0.31496062992125984"/>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使い方など</vt:lpstr>
      <vt:lpstr>請求書</vt:lpstr>
      <vt:lpstr>明細書</vt:lpstr>
      <vt:lpstr>実績記録票</vt:lpstr>
      <vt:lpstr>請求書記入例</vt:lpstr>
      <vt:lpstr>明細書記入例</vt:lpstr>
      <vt:lpstr>実績記録票記入例</vt:lpstr>
      <vt:lpstr>算定基準</vt:lpstr>
      <vt:lpstr>算定基準!Print_Area</vt:lpstr>
      <vt:lpstr>実績記録票!Print_Area</vt:lpstr>
      <vt:lpstr>実績記録票記入例!Print_Area</vt:lpstr>
      <vt:lpstr>明細書!Print_Area</vt:lpstr>
      <vt:lpstr>明細書記入例!Print_Area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03039</dc:creator>
  <cp:lastModifiedBy>04187</cp:lastModifiedBy>
  <cp:lastPrinted>2024-02-20T08:09:24Z</cp:lastPrinted>
  <dcterms:created xsi:type="dcterms:W3CDTF">2022-12-02T04:49:11Z</dcterms:created>
  <dcterms:modified xsi:type="dcterms:W3CDTF">2024-04-24T01:19:37Z</dcterms:modified>
</cp:coreProperties>
</file>